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mbers" sheetId="1" state="visible" r:id="rId1"/>
    <sheet name="Payments" sheetId="2" state="visible" r:id="rId2"/>
    <sheet name="Attendance" sheetId="3" state="visible" r:id="rId3"/>
    <sheet name="Overview" sheetId="4" state="visible" r:id="rId4"/>
    <sheet name="How to use" sheetId="5" state="visible" r:id="rId5"/>
  </sheets>
  <definedNames>
    <definedName name="_xlnm._FilterDatabase" localSheetId="0" hidden="1">'Members'!$A$1:$K$251</definedName>
  </definedNames>
  <calcPr calcId="124519" fullCalcOnLoad="1"/>
</workbook>
</file>

<file path=xl/styles.xml><?xml version="1.0" encoding="utf-8"?>
<styleSheet xmlns="http://schemas.openxmlformats.org/spreadsheetml/2006/main">
  <numFmts count="2">
    <numFmt numFmtId="164" formatCode="yyyy-mm-dd"/>
    <numFmt numFmtId="165" formatCode="d mmm"/>
  </numFmts>
  <fonts count="9">
    <font>
      <name val="Calibri"/>
      <family val="2"/>
      <color theme="1"/>
      <sz val="11"/>
      <scheme val="minor"/>
    </font>
    <font>
      <b val="1"/>
      <color rgb="00FFFFFF"/>
    </font>
    <font>
      <b val="1"/>
    </font>
    <font>
      <b val="1"/>
      <color rgb="004169E1"/>
    </font>
    <font>
      <i val="1"/>
      <color rgb="006B7280"/>
    </font>
    <font>
      <b val="1"/>
      <color rgb="000C1A3D"/>
      <sz val="16"/>
    </font>
    <font>
      <b val="1"/>
      <color rgb="000C1A3D"/>
      <sz val="18"/>
    </font>
    <font>
      <b val="1"/>
      <color rgb="004169E1"/>
      <sz val="12"/>
    </font>
    <font>
      <color rgb="004169E1"/>
      <u val="single"/>
    </font>
  </fonts>
  <fills count="6">
    <fill>
      <patternFill/>
    </fill>
    <fill>
      <patternFill patternType="gray125"/>
    </fill>
    <fill>
      <patternFill patternType="solid">
        <fgColor rgb="004169E1"/>
        <bgColor rgb="004169E1"/>
      </patternFill>
    </fill>
    <fill>
      <patternFill patternType="solid">
        <fgColor rgb="00F3F4F6"/>
        <bgColor rgb="00F3F4F6"/>
      </patternFill>
    </fill>
    <fill>
      <patternFill patternType="solid">
        <fgColor rgb="00EFF6FF"/>
        <bgColor rgb="00EFF6FF"/>
      </patternFill>
    </fill>
    <fill>
      <patternFill patternType="solid">
        <fgColor rgb="00F8FAFC"/>
        <bgColor rgb="00F8FAFC"/>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8">
    <xf numFmtId="0" fontId="0" fillId="0" borderId="0" pivotButton="0" quotePrefix="0" xfId="0"/>
    <xf numFmtId="0" fontId="1" fillId="2" borderId="1" applyAlignment="1" pivotButton="0" quotePrefix="0" xfId="0">
      <alignment vertical="center" wrapText="1"/>
    </xf>
    <xf numFmtId="0" fontId="0" fillId="3" borderId="0" pivotButton="0" quotePrefix="0" xfId="0"/>
    <xf numFmtId="49" fontId="0" fillId="3" borderId="0" pivotButton="0" quotePrefix="0" xfId="0"/>
    <xf numFmtId="164" fontId="0" fillId="3" borderId="0" pivotButton="0" quotePrefix="0" xfId="0"/>
    <xf numFmtId="4" fontId="0" fillId="3" borderId="0" pivotButton="0" quotePrefix="0" xfId="0"/>
    <xf numFmtId="49" fontId="0" fillId="0" borderId="0" pivotButton="0" quotePrefix="0" xfId="0"/>
    <xf numFmtId="164" fontId="0" fillId="0" borderId="0" pivotButton="0" quotePrefix="0" xfId="0"/>
    <xf numFmtId="4" fontId="0" fillId="0" borderId="0" pivotButton="0" quotePrefix="0" xfId="0"/>
    <xf numFmtId="0" fontId="2" fillId="0" borderId="0" pivotButton="0" quotePrefix="0" xfId="0"/>
    <xf numFmtId="0" fontId="3" fillId="4" borderId="1" pivotButton="0" quotePrefix="0" xfId="0"/>
    <xf numFmtId="0" fontId="4" fillId="0" borderId="0" pivotButton="0" quotePrefix="0" xfId="0"/>
    <xf numFmtId="4" fontId="0" fillId="5" borderId="0" pivotButton="0" quotePrefix="0" xfId="0"/>
    <xf numFmtId="0" fontId="0" fillId="5" borderId="0" pivotButton="0" quotePrefix="0" xfId="0"/>
    <xf numFmtId="165" fontId="3" fillId="4" borderId="1" applyAlignment="1" pivotButton="0" quotePrefix="0" xfId="0">
      <alignment horizontal="center" vertical="center"/>
    </xf>
    <xf numFmtId="9" fontId="0" fillId="5" borderId="0" pivotButton="0" quotePrefix="0" xfId="0"/>
    <xf numFmtId="0" fontId="0" fillId="0" borderId="0" applyAlignment="1" pivotButton="0" quotePrefix="0" xfId="0">
      <alignment horizontal="center"/>
    </xf>
    <xf numFmtId="0" fontId="5" fillId="0" borderId="0" pivotButton="0" quotePrefix="0" xfId="0"/>
    <xf numFmtId="0" fontId="0" fillId="0" borderId="1" pivotButton="0" quotePrefix="0" xfId="0"/>
    <xf numFmtId="1" fontId="2" fillId="5" borderId="1" pivotButton="0" quotePrefix="0" xfId="0"/>
    <xf numFmtId="4" fontId="0" fillId="0" borderId="1" pivotButton="0" quotePrefix="0" xfId="0"/>
    <xf numFmtId="4" fontId="2" fillId="5" borderId="1" pivotButton="0" quotePrefix="0" xfId="0"/>
    <xf numFmtId="9" fontId="2" fillId="5" borderId="1" pivotButton="0" quotePrefix="0" xfId="0"/>
    <xf numFmtId="0" fontId="6" fillId="0" borderId="0" applyAlignment="1" pivotButton="0" quotePrefix="0" xfId="0">
      <alignment vertical="top" wrapText="1"/>
    </xf>
    <xf numFmtId="0" fontId="4" fillId="0" borderId="0" applyAlignment="1" pivotButton="0" quotePrefix="0" xfId="0">
      <alignment vertical="top" wrapText="1"/>
    </xf>
    <xf numFmtId="0" fontId="0"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7">
    <dxf>
      <font>
        <color rgb="00166534"/>
      </font>
      <fill>
        <patternFill patternType="solid">
          <fgColor rgb="00DCFCE7"/>
          <bgColor rgb="00DCFCE7"/>
        </patternFill>
      </fill>
    </dxf>
    <dxf>
      <font>
        <color rgb="00991B1B"/>
      </font>
      <fill>
        <patternFill patternType="solid">
          <fgColor rgb="00FEE2E2"/>
          <bgColor rgb="00FEE2E2"/>
        </patternFill>
      </fill>
    </dxf>
    <dxf>
      <font>
        <color rgb="0092400E"/>
      </font>
      <fill>
        <patternFill patternType="solid">
          <fgColor rgb="00FEF3C7"/>
          <bgColor rgb="00FEF3C7"/>
        </patternFill>
      </fill>
    </dxf>
    <dxf>
      <font>
        <b val="1"/>
        <color rgb="00166534"/>
      </font>
      <fill>
        <patternFill patternType="solid">
          <fgColor rgb="00DCFCE7"/>
          <bgColor rgb="00DCFCE7"/>
        </patternFill>
      </fill>
    </dxf>
    <dxf>
      <font>
        <b val="1"/>
        <color rgb="0092400E"/>
      </font>
      <fill>
        <patternFill patternType="solid">
          <fgColor rgb="00FEF3C7"/>
          <bgColor rgb="00FEF3C7"/>
        </patternFill>
      </fill>
    </dxf>
    <dxf>
      <font>
        <b val="1"/>
        <color rgb="00991B1B"/>
      </font>
      <fill>
        <patternFill patternType="solid">
          <fgColor rgb="00FEE2E2"/>
          <bgColor rgb="00FEE2E2"/>
        </patternFill>
      </fill>
    </dxf>
    <dxf>
      <font>
        <b val="1"/>
        <color rgb="006B7280"/>
      </font>
      <fill>
        <patternFill patternType="solid">
          <fgColor rgb="00F3F4F6"/>
          <bgColor rgb="00F3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hyperlink" Target="https://clubmon.com/?utm_source=membership-tracker&amp;utm_medium=excel-template" TargetMode="External" Id="rId1" /></Relationships>
</file>

<file path=xl/worksheets/sheet1.xml><?xml version="1.0" encoding="utf-8"?>
<worksheet xmlns="http://schemas.openxmlformats.org/spreadsheetml/2006/main">
  <sheetPr>
    <tabColor rgb="004169E1"/>
    <outlinePr summaryBelow="1" summaryRight="1"/>
    <pageSetUpPr/>
  </sheetPr>
  <dimension ref="A1:K25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5" customWidth="1" min="2" max="2"/>
    <col width="10" customWidth="1" min="3" max="3"/>
    <col width="24" customWidth="1" min="4" max="4"/>
    <col width="30" customWidth="1" min="5" max="5"/>
    <col width="20" customWidth="1" min="6" max="6"/>
    <col width="14" customWidth="1" min="7" max="7"/>
    <col width="13" customWidth="1" min="8" max="8"/>
    <col width="13" customWidth="1" min="9" max="9"/>
    <col width="9" customWidth="1" min="10" max="10"/>
    <col width="30" customWidth="1" min="11" max="11"/>
  </cols>
  <sheetData>
    <row r="1" ht="30" customHeight="1">
      <c r="A1" s="1" t="inlineStr">
        <is>
          <t>Name</t>
        </is>
      </c>
      <c r="B1" s="1" t="inlineStr">
        <is>
          <t>Date of birth</t>
        </is>
      </c>
      <c r="C1" s="1" t="inlineStr">
        <is>
          <t>Gender</t>
        </is>
      </c>
      <c r="D1" s="1" t="inlineStr">
        <is>
          <t>Contact person name</t>
        </is>
      </c>
      <c r="E1" s="1" t="inlineStr">
        <is>
          <t>Contact person email</t>
        </is>
      </c>
      <c r="F1" s="1" t="inlineStr">
        <is>
          <t>Contact person phone</t>
        </is>
      </c>
      <c r="G1" s="1" t="inlineStr">
        <is>
          <t>Group</t>
        </is>
      </c>
      <c r="H1" s="1" t="inlineStr">
        <is>
          <t>Joined</t>
        </is>
      </c>
      <c r="I1" s="1" t="inlineStr">
        <is>
          <t>Monthly fee</t>
        </is>
      </c>
      <c r="J1" s="1" t="inlineStr">
        <is>
          <t>Active</t>
        </is>
      </c>
      <c r="K1" s="1" t="inlineStr">
        <is>
          <t>Notes</t>
        </is>
      </c>
    </row>
    <row r="2">
      <c r="A2" s="2" t="inlineStr">
        <is>
          <t>Oliver Bennett</t>
        </is>
      </c>
      <c r="B2" s="3" t="inlineStr">
        <is>
          <t>2014-03-21</t>
        </is>
      </c>
      <c r="C2" s="2" t="inlineStr">
        <is>
          <t>Male</t>
        </is>
      </c>
      <c r="D2" s="2" t="inlineStr">
        <is>
          <t>Sarah Bennett</t>
        </is>
      </c>
      <c r="E2" s="2" t="inlineStr">
        <is>
          <t>sarah.bennett@example.com</t>
        </is>
      </c>
      <c r="F2" s="3" t="inlineStr">
        <is>
          <t>+44 7700 900101</t>
        </is>
      </c>
      <c r="G2" s="2" t="inlineStr">
        <is>
          <t>Under 12</t>
        </is>
      </c>
      <c r="H2" s="4" t="n">
        <v>45901</v>
      </c>
      <c r="I2" s="5" t="n">
        <v>30</v>
      </c>
      <c r="J2" s="2" t="inlineStr">
        <is>
          <t>Yes</t>
        </is>
      </c>
      <c r="K2" s="2" t="n"/>
    </row>
    <row r="3">
      <c r="A3" s="2" t="inlineStr">
        <is>
          <t>Amelia Clarke</t>
        </is>
      </c>
      <c r="B3" s="3" t="inlineStr">
        <is>
          <t>2013-11-05</t>
        </is>
      </c>
      <c r="C3" s="2" t="inlineStr">
        <is>
          <t>Female</t>
        </is>
      </c>
      <c r="D3" s="2" t="inlineStr">
        <is>
          <t>James Clarke</t>
        </is>
      </c>
      <c r="E3" s="2" t="inlineStr">
        <is>
          <t>james.clarke@example.com</t>
        </is>
      </c>
      <c r="F3" s="3" t="inlineStr">
        <is>
          <t>+44 7700 900102</t>
        </is>
      </c>
      <c r="G3" s="2" t="inlineStr">
        <is>
          <t>Under 12</t>
        </is>
      </c>
      <c r="H3" s="4" t="n">
        <v>45901</v>
      </c>
      <c r="I3" s="5" t="n">
        <v>30</v>
      </c>
      <c r="J3" s="2" t="inlineStr">
        <is>
          <t>Yes</t>
        </is>
      </c>
      <c r="K3" s="2" t="n"/>
    </row>
    <row r="4">
      <c r="A4" s="2" t="inlineStr">
        <is>
          <t>Noah Patel</t>
        </is>
      </c>
      <c r="B4" s="3" t="inlineStr">
        <is>
          <t>2010-07-14</t>
        </is>
      </c>
      <c r="C4" s="2" t="inlineStr">
        <is>
          <t>Male</t>
        </is>
      </c>
      <c r="D4" s="2" t="inlineStr">
        <is>
          <t>Priya Patel</t>
        </is>
      </c>
      <c r="E4" s="2" t="inlineStr">
        <is>
          <t>priya.patel@example.com</t>
        </is>
      </c>
      <c r="F4" s="3" t="inlineStr">
        <is>
          <t>+44 7700 900103</t>
        </is>
      </c>
      <c r="G4" s="2" t="inlineStr">
        <is>
          <t>Under 16</t>
        </is>
      </c>
      <c r="H4" s="4" t="n">
        <v>45537</v>
      </c>
      <c r="I4" s="5" t="n">
        <v>35</v>
      </c>
      <c r="J4" s="2" t="inlineStr">
        <is>
          <t>Yes</t>
        </is>
      </c>
      <c r="K4" s="2" t="n"/>
    </row>
    <row r="5">
      <c r="A5" s="2" t="inlineStr">
        <is>
          <t>Isla Thompson</t>
        </is>
      </c>
      <c r="B5" s="3" t="inlineStr">
        <is>
          <t>2011-01-30</t>
        </is>
      </c>
      <c r="C5" s="2" t="inlineStr">
        <is>
          <t>Female</t>
        </is>
      </c>
      <c r="D5" s="2" t="inlineStr">
        <is>
          <t>Mark Thompson</t>
        </is>
      </c>
      <c r="E5" s="2" t="inlineStr">
        <is>
          <t>mark.thompson@example.com</t>
        </is>
      </c>
      <c r="F5" s="3" t="inlineStr">
        <is>
          <t>+44 7700 900104</t>
        </is>
      </c>
      <c r="G5" s="2" t="inlineStr">
        <is>
          <t>Under 16</t>
        </is>
      </c>
      <c r="H5" s="4" t="n">
        <v>46125</v>
      </c>
      <c r="I5" s="5" t="n">
        <v>35</v>
      </c>
      <c r="J5" s="2" t="inlineStr">
        <is>
          <t>Yes</t>
        </is>
      </c>
      <c r="K5" s="2" t="inlineStr">
        <is>
          <t>Joined after Easter</t>
        </is>
      </c>
    </row>
    <row r="6">
      <c r="A6" s="2" t="inlineStr">
        <is>
          <t>George Wright</t>
        </is>
      </c>
      <c r="B6" s="3" t="inlineStr">
        <is>
          <t>1988-06-09</t>
        </is>
      </c>
      <c r="C6" s="2" t="inlineStr">
        <is>
          <t>Male</t>
        </is>
      </c>
      <c r="D6" s="2" t="inlineStr">
        <is>
          <t>George Wright</t>
        </is>
      </c>
      <c r="E6" s="2" t="inlineStr">
        <is>
          <t>george.wright@example.com</t>
        </is>
      </c>
      <c r="F6" s="3" t="inlineStr">
        <is>
          <t>+44 7700 900105</t>
        </is>
      </c>
      <c r="G6" s="2" t="inlineStr">
        <is>
          <t>Adults</t>
        </is>
      </c>
      <c r="H6" s="4" t="n">
        <v>44935</v>
      </c>
      <c r="I6" s="5" t="n">
        <v>40</v>
      </c>
      <c r="J6" s="2" t="inlineStr">
        <is>
          <t>Yes</t>
        </is>
      </c>
      <c r="K6" s="2" t="n"/>
    </row>
    <row r="7">
      <c r="A7" s="2" t="inlineStr">
        <is>
          <t>Emily Foster</t>
        </is>
      </c>
      <c r="B7" s="3" t="inlineStr">
        <is>
          <t>1992-12-17</t>
        </is>
      </c>
      <c r="C7" s="2" t="inlineStr">
        <is>
          <t>Female</t>
        </is>
      </c>
      <c r="D7" s="2" t="inlineStr">
        <is>
          <t>Emily Foster</t>
        </is>
      </c>
      <c r="E7" s="2" t="inlineStr">
        <is>
          <t>emily.foster@example.com</t>
        </is>
      </c>
      <c r="F7" s="3" t="inlineStr">
        <is>
          <t>+44 7700 900106</t>
        </is>
      </c>
      <c r="G7" s="2" t="inlineStr">
        <is>
          <t>Adults</t>
        </is>
      </c>
      <c r="H7" s="4" t="n">
        <v>45355</v>
      </c>
      <c r="I7" s="5" t="n">
        <v>40</v>
      </c>
      <c r="J7" s="2" t="inlineStr">
        <is>
          <t>No</t>
        </is>
      </c>
      <c r="K7" s="2" t="inlineStr">
        <is>
          <t>Left in June</t>
        </is>
      </c>
    </row>
    <row r="8">
      <c r="B8" s="6" t="n"/>
      <c r="F8" s="6" t="n"/>
      <c r="H8" s="7" t="n"/>
      <c r="I8" s="8" t="n"/>
    </row>
    <row r="9">
      <c r="B9" s="6" t="n"/>
      <c r="F9" s="6" t="n"/>
      <c r="H9" s="7" t="n"/>
      <c r="I9" s="8" t="n"/>
    </row>
    <row r="10">
      <c r="B10" s="6" t="n"/>
      <c r="F10" s="6" t="n"/>
      <c r="H10" s="7" t="n"/>
      <c r="I10" s="8" t="n"/>
    </row>
    <row r="11">
      <c r="B11" s="6" t="n"/>
      <c r="F11" s="6" t="n"/>
      <c r="H11" s="7" t="n"/>
      <c r="I11" s="8" t="n"/>
    </row>
    <row r="12">
      <c r="B12" s="6" t="n"/>
      <c r="F12" s="6" t="n"/>
      <c r="H12" s="7" t="n"/>
      <c r="I12" s="8" t="n"/>
    </row>
    <row r="13">
      <c r="B13" s="6" t="n"/>
      <c r="F13" s="6" t="n"/>
      <c r="H13" s="7" t="n"/>
      <c r="I13" s="8" t="n"/>
    </row>
    <row r="14">
      <c r="B14" s="6" t="n"/>
      <c r="F14" s="6" t="n"/>
      <c r="H14" s="7" t="n"/>
      <c r="I14" s="8" t="n"/>
    </row>
    <row r="15">
      <c r="B15" s="6" t="n"/>
      <c r="F15" s="6" t="n"/>
      <c r="H15" s="7" t="n"/>
      <c r="I15" s="8" t="n"/>
    </row>
    <row r="16">
      <c r="B16" s="6" t="n"/>
      <c r="F16" s="6" t="n"/>
      <c r="H16" s="7" t="n"/>
      <c r="I16" s="8" t="n"/>
    </row>
    <row r="17">
      <c r="B17" s="6" t="n"/>
      <c r="F17" s="6" t="n"/>
      <c r="H17" s="7" t="n"/>
      <c r="I17" s="8" t="n"/>
    </row>
    <row r="18">
      <c r="B18" s="6" t="n"/>
      <c r="F18" s="6" t="n"/>
      <c r="H18" s="7" t="n"/>
      <c r="I18" s="8" t="n"/>
    </row>
    <row r="19">
      <c r="B19" s="6" t="n"/>
      <c r="F19" s="6" t="n"/>
      <c r="H19" s="7" t="n"/>
      <c r="I19" s="8" t="n"/>
    </row>
    <row r="20">
      <c r="B20" s="6" t="n"/>
      <c r="F20" s="6" t="n"/>
      <c r="H20" s="7" t="n"/>
      <c r="I20" s="8" t="n"/>
    </row>
    <row r="21">
      <c r="B21" s="6" t="n"/>
      <c r="F21" s="6" t="n"/>
      <c r="H21" s="7" t="n"/>
      <c r="I21" s="8" t="n"/>
    </row>
    <row r="22">
      <c r="B22" s="6" t="n"/>
      <c r="F22" s="6" t="n"/>
      <c r="H22" s="7" t="n"/>
      <c r="I22" s="8" t="n"/>
    </row>
    <row r="23">
      <c r="B23" s="6" t="n"/>
      <c r="F23" s="6" t="n"/>
      <c r="H23" s="7" t="n"/>
      <c r="I23" s="8" t="n"/>
    </row>
    <row r="24">
      <c r="B24" s="6" t="n"/>
      <c r="F24" s="6" t="n"/>
      <c r="H24" s="7" t="n"/>
      <c r="I24" s="8" t="n"/>
    </row>
    <row r="25">
      <c r="B25" s="6" t="n"/>
      <c r="F25" s="6" t="n"/>
      <c r="H25" s="7" t="n"/>
      <c r="I25" s="8" t="n"/>
    </row>
    <row r="26">
      <c r="B26" s="6" t="n"/>
      <c r="F26" s="6" t="n"/>
      <c r="H26" s="7" t="n"/>
      <c r="I26" s="8" t="n"/>
    </row>
    <row r="27">
      <c r="B27" s="6" t="n"/>
      <c r="F27" s="6" t="n"/>
      <c r="H27" s="7" t="n"/>
      <c r="I27" s="8" t="n"/>
    </row>
    <row r="28">
      <c r="B28" s="6" t="n"/>
      <c r="F28" s="6" t="n"/>
      <c r="H28" s="7" t="n"/>
      <c r="I28" s="8" t="n"/>
    </row>
    <row r="29">
      <c r="B29" s="6" t="n"/>
      <c r="F29" s="6" t="n"/>
      <c r="H29" s="7" t="n"/>
      <c r="I29" s="8" t="n"/>
    </row>
    <row r="30">
      <c r="B30" s="6" t="n"/>
      <c r="F30" s="6" t="n"/>
      <c r="H30" s="7" t="n"/>
      <c r="I30" s="8" t="n"/>
    </row>
    <row r="31">
      <c r="B31" s="6" t="n"/>
      <c r="F31" s="6" t="n"/>
      <c r="H31" s="7" t="n"/>
      <c r="I31" s="8" t="n"/>
    </row>
    <row r="32">
      <c r="B32" s="6" t="n"/>
      <c r="F32" s="6" t="n"/>
      <c r="H32" s="7" t="n"/>
      <c r="I32" s="8" t="n"/>
    </row>
    <row r="33">
      <c r="B33" s="6" t="n"/>
      <c r="F33" s="6" t="n"/>
      <c r="H33" s="7" t="n"/>
      <c r="I33" s="8" t="n"/>
    </row>
    <row r="34">
      <c r="B34" s="6" t="n"/>
      <c r="F34" s="6" t="n"/>
      <c r="H34" s="7" t="n"/>
      <c r="I34" s="8" t="n"/>
    </row>
    <row r="35">
      <c r="B35" s="6" t="n"/>
      <c r="F35" s="6" t="n"/>
      <c r="H35" s="7" t="n"/>
      <c r="I35" s="8" t="n"/>
    </row>
    <row r="36">
      <c r="B36" s="6" t="n"/>
      <c r="F36" s="6" t="n"/>
      <c r="H36" s="7" t="n"/>
      <c r="I36" s="8" t="n"/>
    </row>
    <row r="37">
      <c r="B37" s="6" t="n"/>
      <c r="F37" s="6" t="n"/>
      <c r="H37" s="7" t="n"/>
      <c r="I37" s="8" t="n"/>
    </row>
    <row r="38">
      <c r="B38" s="6" t="n"/>
      <c r="F38" s="6" t="n"/>
      <c r="H38" s="7" t="n"/>
      <c r="I38" s="8" t="n"/>
    </row>
    <row r="39">
      <c r="B39" s="6" t="n"/>
      <c r="F39" s="6" t="n"/>
      <c r="H39" s="7" t="n"/>
      <c r="I39" s="8" t="n"/>
    </row>
    <row r="40">
      <c r="B40" s="6" t="n"/>
      <c r="F40" s="6" t="n"/>
      <c r="H40" s="7" t="n"/>
      <c r="I40" s="8" t="n"/>
    </row>
    <row r="41">
      <c r="B41" s="6" t="n"/>
      <c r="F41" s="6" t="n"/>
      <c r="H41" s="7" t="n"/>
      <c r="I41" s="8" t="n"/>
    </row>
    <row r="42">
      <c r="B42" s="6" t="n"/>
      <c r="F42" s="6" t="n"/>
      <c r="H42" s="7" t="n"/>
      <c r="I42" s="8" t="n"/>
    </row>
    <row r="43">
      <c r="B43" s="6" t="n"/>
      <c r="F43" s="6" t="n"/>
      <c r="H43" s="7" t="n"/>
      <c r="I43" s="8" t="n"/>
    </row>
    <row r="44">
      <c r="B44" s="6" t="n"/>
      <c r="F44" s="6" t="n"/>
      <c r="H44" s="7" t="n"/>
      <c r="I44" s="8" t="n"/>
    </row>
    <row r="45">
      <c r="B45" s="6" t="n"/>
      <c r="F45" s="6" t="n"/>
      <c r="H45" s="7" t="n"/>
      <c r="I45" s="8" t="n"/>
    </row>
    <row r="46">
      <c r="B46" s="6" t="n"/>
      <c r="F46" s="6" t="n"/>
      <c r="H46" s="7" t="n"/>
      <c r="I46" s="8" t="n"/>
    </row>
    <row r="47">
      <c r="B47" s="6" t="n"/>
      <c r="F47" s="6" t="n"/>
      <c r="H47" s="7" t="n"/>
      <c r="I47" s="8" t="n"/>
    </row>
    <row r="48">
      <c r="B48" s="6" t="n"/>
      <c r="F48" s="6" t="n"/>
      <c r="H48" s="7" t="n"/>
      <c r="I48" s="8" t="n"/>
    </row>
    <row r="49">
      <c r="B49" s="6" t="n"/>
      <c r="F49" s="6" t="n"/>
      <c r="H49" s="7" t="n"/>
      <c r="I49" s="8" t="n"/>
    </row>
    <row r="50">
      <c r="B50" s="6" t="n"/>
      <c r="F50" s="6" t="n"/>
      <c r="H50" s="7" t="n"/>
      <c r="I50" s="8" t="n"/>
    </row>
    <row r="51">
      <c r="B51" s="6" t="n"/>
      <c r="F51" s="6" t="n"/>
      <c r="H51" s="7" t="n"/>
      <c r="I51" s="8" t="n"/>
    </row>
    <row r="52">
      <c r="B52" s="6" t="n"/>
      <c r="F52" s="6" t="n"/>
      <c r="H52" s="7" t="n"/>
      <c r="I52" s="8" t="n"/>
    </row>
    <row r="53">
      <c r="B53" s="6" t="n"/>
      <c r="F53" s="6" t="n"/>
      <c r="H53" s="7" t="n"/>
      <c r="I53" s="8" t="n"/>
    </row>
    <row r="54">
      <c r="B54" s="6" t="n"/>
      <c r="F54" s="6" t="n"/>
      <c r="H54" s="7" t="n"/>
      <c r="I54" s="8" t="n"/>
    </row>
    <row r="55">
      <c r="B55" s="6" t="n"/>
      <c r="F55" s="6" t="n"/>
      <c r="H55" s="7" t="n"/>
      <c r="I55" s="8" t="n"/>
    </row>
    <row r="56">
      <c r="B56" s="6" t="n"/>
      <c r="F56" s="6" t="n"/>
      <c r="H56" s="7" t="n"/>
      <c r="I56" s="8" t="n"/>
    </row>
    <row r="57">
      <c r="B57" s="6" t="n"/>
      <c r="F57" s="6" t="n"/>
      <c r="H57" s="7" t="n"/>
      <c r="I57" s="8" t="n"/>
    </row>
    <row r="58">
      <c r="B58" s="6" t="n"/>
      <c r="F58" s="6" t="n"/>
      <c r="H58" s="7" t="n"/>
      <c r="I58" s="8" t="n"/>
    </row>
    <row r="59">
      <c r="B59" s="6" t="n"/>
      <c r="F59" s="6" t="n"/>
      <c r="H59" s="7" t="n"/>
      <c r="I59" s="8" t="n"/>
    </row>
    <row r="60">
      <c r="B60" s="6" t="n"/>
      <c r="F60" s="6" t="n"/>
      <c r="H60" s="7" t="n"/>
      <c r="I60" s="8" t="n"/>
    </row>
    <row r="61">
      <c r="B61" s="6" t="n"/>
      <c r="F61" s="6" t="n"/>
      <c r="H61" s="7" t="n"/>
      <c r="I61" s="8" t="n"/>
    </row>
    <row r="62">
      <c r="B62" s="6" t="n"/>
      <c r="F62" s="6" t="n"/>
      <c r="H62" s="7" t="n"/>
      <c r="I62" s="8" t="n"/>
    </row>
    <row r="63">
      <c r="B63" s="6" t="n"/>
      <c r="F63" s="6" t="n"/>
      <c r="H63" s="7" t="n"/>
      <c r="I63" s="8" t="n"/>
    </row>
    <row r="64">
      <c r="B64" s="6" t="n"/>
      <c r="F64" s="6" t="n"/>
      <c r="H64" s="7" t="n"/>
      <c r="I64" s="8" t="n"/>
    </row>
    <row r="65">
      <c r="B65" s="6" t="n"/>
      <c r="F65" s="6" t="n"/>
      <c r="H65" s="7" t="n"/>
      <c r="I65" s="8" t="n"/>
    </row>
    <row r="66">
      <c r="B66" s="6" t="n"/>
      <c r="F66" s="6" t="n"/>
      <c r="H66" s="7" t="n"/>
      <c r="I66" s="8" t="n"/>
    </row>
    <row r="67">
      <c r="B67" s="6" t="n"/>
      <c r="F67" s="6" t="n"/>
      <c r="H67" s="7" t="n"/>
      <c r="I67" s="8" t="n"/>
    </row>
    <row r="68">
      <c r="B68" s="6" t="n"/>
      <c r="F68" s="6" t="n"/>
      <c r="H68" s="7" t="n"/>
      <c r="I68" s="8" t="n"/>
    </row>
    <row r="69">
      <c r="B69" s="6" t="n"/>
      <c r="F69" s="6" t="n"/>
      <c r="H69" s="7" t="n"/>
      <c r="I69" s="8" t="n"/>
    </row>
    <row r="70">
      <c r="B70" s="6" t="n"/>
      <c r="F70" s="6" t="n"/>
      <c r="H70" s="7" t="n"/>
      <c r="I70" s="8" t="n"/>
    </row>
    <row r="71">
      <c r="B71" s="6" t="n"/>
      <c r="F71" s="6" t="n"/>
      <c r="H71" s="7" t="n"/>
      <c r="I71" s="8" t="n"/>
    </row>
    <row r="72">
      <c r="B72" s="6" t="n"/>
      <c r="F72" s="6" t="n"/>
      <c r="H72" s="7" t="n"/>
      <c r="I72" s="8" t="n"/>
    </row>
    <row r="73">
      <c r="B73" s="6" t="n"/>
      <c r="F73" s="6" t="n"/>
      <c r="H73" s="7" t="n"/>
      <c r="I73" s="8" t="n"/>
    </row>
    <row r="74">
      <c r="B74" s="6" t="n"/>
      <c r="F74" s="6" t="n"/>
      <c r="H74" s="7" t="n"/>
      <c r="I74" s="8" t="n"/>
    </row>
    <row r="75">
      <c r="B75" s="6" t="n"/>
      <c r="F75" s="6" t="n"/>
      <c r="H75" s="7" t="n"/>
      <c r="I75" s="8" t="n"/>
    </row>
    <row r="76">
      <c r="B76" s="6" t="n"/>
      <c r="F76" s="6" t="n"/>
      <c r="H76" s="7" t="n"/>
      <c r="I76" s="8" t="n"/>
    </row>
    <row r="77">
      <c r="B77" s="6" t="n"/>
      <c r="F77" s="6" t="n"/>
      <c r="H77" s="7" t="n"/>
      <c r="I77" s="8" t="n"/>
    </row>
    <row r="78">
      <c r="B78" s="6" t="n"/>
      <c r="F78" s="6" t="n"/>
      <c r="H78" s="7" t="n"/>
      <c r="I78" s="8" t="n"/>
    </row>
    <row r="79">
      <c r="B79" s="6" t="n"/>
      <c r="F79" s="6" t="n"/>
      <c r="H79" s="7" t="n"/>
      <c r="I79" s="8" t="n"/>
    </row>
    <row r="80">
      <c r="B80" s="6" t="n"/>
      <c r="F80" s="6" t="n"/>
      <c r="H80" s="7" t="n"/>
      <c r="I80" s="8" t="n"/>
    </row>
    <row r="81">
      <c r="B81" s="6" t="n"/>
      <c r="F81" s="6" t="n"/>
      <c r="H81" s="7" t="n"/>
      <c r="I81" s="8" t="n"/>
    </row>
    <row r="82">
      <c r="B82" s="6" t="n"/>
      <c r="F82" s="6" t="n"/>
      <c r="H82" s="7" t="n"/>
      <c r="I82" s="8" t="n"/>
    </row>
    <row r="83">
      <c r="B83" s="6" t="n"/>
      <c r="F83" s="6" t="n"/>
      <c r="H83" s="7" t="n"/>
      <c r="I83" s="8" t="n"/>
    </row>
    <row r="84">
      <c r="B84" s="6" t="n"/>
      <c r="F84" s="6" t="n"/>
      <c r="H84" s="7" t="n"/>
      <c r="I84" s="8" t="n"/>
    </row>
    <row r="85">
      <c r="B85" s="6" t="n"/>
      <c r="F85" s="6" t="n"/>
      <c r="H85" s="7" t="n"/>
      <c r="I85" s="8" t="n"/>
    </row>
    <row r="86">
      <c r="B86" s="6" t="n"/>
      <c r="F86" s="6" t="n"/>
      <c r="H86" s="7" t="n"/>
      <c r="I86" s="8" t="n"/>
    </row>
    <row r="87">
      <c r="B87" s="6" t="n"/>
      <c r="F87" s="6" t="n"/>
      <c r="H87" s="7" t="n"/>
      <c r="I87" s="8" t="n"/>
    </row>
    <row r="88">
      <c r="B88" s="6" t="n"/>
      <c r="F88" s="6" t="n"/>
      <c r="H88" s="7" t="n"/>
      <c r="I88" s="8" t="n"/>
    </row>
    <row r="89">
      <c r="B89" s="6" t="n"/>
      <c r="F89" s="6" t="n"/>
      <c r="H89" s="7" t="n"/>
      <c r="I89" s="8" t="n"/>
    </row>
    <row r="90">
      <c r="B90" s="6" t="n"/>
      <c r="F90" s="6" t="n"/>
      <c r="H90" s="7" t="n"/>
      <c r="I90" s="8" t="n"/>
    </row>
    <row r="91">
      <c r="B91" s="6" t="n"/>
      <c r="F91" s="6" t="n"/>
      <c r="H91" s="7" t="n"/>
      <c r="I91" s="8" t="n"/>
    </row>
    <row r="92">
      <c r="B92" s="6" t="n"/>
      <c r="F92" s="6" t="n"/>
      <c r="H92" s="7" t="n"/>
      <c r="I92" s="8" t="n"/>
    </row>
    <row r="93">
      <c r="B93" s="6" t="n"/>
      <c r="F93" s="6" t="n"/>
      <c r="H93" s="7" t="n"/>
      <c r="I93" s="8" t="n"/>
    </row>
    <row r="94">
      <c r="B94" s="6" t="n"/>
      <c r="F94" s="6" t="n"/>
      <c r="H94" s="7" t="n"/>
      <c r="I94" s="8" t="n"/>
    </row>
    <row r="95">
      <c r="B95" s="6" t="n"/>
      <c r="F95" s="6" t="n"/>
      <c r="H95" s="7" t="n"/>
      <c r="I95" s="8" t="n"/>
    </row>
    <row r="96">
      <c r="B96" s="6" t="n"/>
      <c r="F96" s="6" t="n"/>
      <c r="H96" s="7" t="n"/>
      <c r="I96" s="8" t="n"/>
    </row>
    <row r="97">
      <c r="B97" s="6" t="n"/>
      <c r="F97" s="6" t="n"/>
      <c r="H97" s="7" t="n"/>
      <c r="I97" s="8" t="n"/>
    </row>
    <row r="98">
      <c r="B98" s="6" t="n"/>
      <c r="F98" s="6" t="n"/>
      <c r="H98" s="7" t="n"/>
      <c r="I98" s="8" t="n"/>
    </row>
    <row r="99">
      <c r="B99" s="6" t="n"/>
      <c r="F99" s="6" t="n"/>
      <c r="H99" s="7" t="n"/>
      <c r="I99" s="8" t="n"/>
    </row>
    <row r="100">
      <c r="B100" s="6" t="n"/>
      <c r="F100" s="6" t="n"/>
      <c r="H100" s="7" t="n"/>
      <c r="I100" s="8" t="n"/>
    </row>
    <row r="101">
      <c r="B101" s="6" t="n"/>
      <c r="F101" s="6" t="n"/>
      <c r="H101" s="7" t="n"/>
      <c r="I101" s="8" t="n"/>
    </row>
    <row r="102">
      <c r="B102" s="6" t="n"/>
      <c r="F102" s="6" t="n"/>
      <c r="H102" s="7" t="n"/>
      <c r="I102" s="8" t="n"/>
    </row>
    <row r="103">
      <c r="B103" s="6" t="n"/>
      <c r="F103" s="6" t="n"/>
      <c r="H103" s="7" t="n"/>
      <c r="I103" s="8" t="n"/>
    </row>
    <row r="104">
      <c r="B104" s="6" t="n"/>
      <c r="F104" s="6" t="n"/>
      <c r="H104" s="7" t="n"/>
      <c r="I104" s="8" t="n"/>
    </row>
    <row r="105">
      <c r="B105" s="6" t="n"/>
      <c r="F105" s="6" t="n"/>
      <c r="H105" s="7" t="n"/>
      <c r="I105" s="8" t="n"/>
    </row>
    <row r="106">
      <c r="B106" s="6" t="n"/>
      <c r="F106" s="6" t="n"/>
      <c r="H106" s="7" t="n"/>
      <c r="I106" s="8" t="n"/>
    </row>
    <row r="107">
      <c r="B107" s="6" t="n"/>
      <c r="F107" s="6" t="n"/>
      <c r="H107" s="7" t="n"/>
      <c r="I107" s="8" t="n"/>
    </row>
    <row r="108">
      <c r="B108" s="6" t="n"/>
      <c r="F108" s="6" t="n"/>
      <c r="H108" s="7" t="n"/>
      <c r="I108" s="8" t="n"/>
    </row>
    <row r="109">
      <c r="B109" s="6" t="n"/>
      <c r="F109" s="6" t="n"/>
      <c r="H109" s="7" t="n"/>
      <c r="I109" s="8" t="n"/>
    </row>
    <row r="110">
      <c r="B110" s="6" t="n"/>
      <c r="F110" s="6" t="n"/>
      <c r="H110" s="7" t="n"/>
      <c r="I110" s="8" t="n"/>
    </row>
    <row r="111">
      <c r="B111" s="6" t="n"/>
      <c r="F111" s="6" t="n"/>
      <c r="H111" s="7" t="n"/>
      <c r="I111" s="8" t="n"/>
    </row>
    <row r="112">
      <c r="B112" s="6" t="n"/>
      <c r="F112" s="6" t="n"/>
      <c r="H112" s="7" t="n"/>
      <c r="I112" s="8" t="n"/>
    </row>
    <row r="113">
      <c r="B113" s="6" t="n"/>
      <c r="F113" s="6" t="n"/>
      <c r="H113" s="7" t="n"/>
      <c r="I113" s="8" t="n"/>
    </row>
    <row r="114">
      <c r="B114" s="6" t="n"/>
      <c r="F114" s="6" t="n"/>
      <c r="H114" s="7" t="n"/>
      <c r="I114" s="8" t="n"/>
    </row>
    <row r="115">
      <c r="B115" s="6" t="n"/>
      <c r="F115" s="6" t="n"/>
      <c r="H115" s="7" t="n"/>
      <c r="I115" s="8" t="n"/>
    </row>
    <row r="116">
      <c r="B116" s="6" t="n"/>
      <c r="F116" s="6" t="n"/>
      <c r="H116" s="7" t="n"/>
      <c r="I116" s="8" t="n"/>
    </row>
    <row r="117">
      <c r="B117" s="6" t="n"/>
      <c r="F117" s="6" t="n"/>
      <c r="H117" s="7" t="n"/>
      <c r="I117" s="8" t="n"/>
    </row>
    <row r="118">
      <c r="B118" s="6" t="n"/>
      <c r="F118" s="6" t="n"/>
      <c r="H118" s="7" t="n"/>
      <c r="I118" s="8" t="n"/>
    </row>
    <row r="119">
      <c r="B119" s="6" t="n"/>
      <c r="F119" s="6" t="n"/>
      <c r="H119" s="7" t="n"/>
      <c r="I119" s="8" t="n"/>
    </row>
    <row r="120">
      <c r="B120" s="6" t="n"/>
      <c r="F120" s="6" t="n"/>
      <c r="H120" s="7" t="n"/>
      <c r="I120" s="8" t="n"/>
    </row>
    <row r="121">
      <c r="B121" s="6" t="n"/>
      <c r="F121" s="6" t="n"/>
      <c r="H121" s="7" t="n"/>
      <c r="I121" s="8" t="n"/>
    </row>
    <row r="122">
      <c r="B122" s="6" t="n"/>
      <c r="F122" s="6" t="n"/>
      <c r="H122" s="7" t="n"/>
      <c r="I122" s="8" t="n"/>
    </row>
    <row r="123">
      <c r="B123" s="6" t="n"/>
      <c r="F123" s="6" t="n"/>
      <c r="H123" s="7" t="n"/>
      <c r="I123" s="8" t="n"/>
    </row>
    <row r="124">
      <c r="B124" s="6" t="n"/>
      <c r="F124" s="6" t="n"/>
      <c r="H124" s="7" t="n"/>
      <c r="I124" s="8" t="n"/>
    </row>
    <row r="125">
      <c r="B125" s="6" t="n"/>
      <c r="F125" s="6" t="n"/>
      <c r="H125" s="7" t="n"/>
      <c r="I125" s="8" t="n"/>
    </row>
    <row r="126">
      <c r="B126" s="6" t="n"/>
      <c r="F126" s="6" t="n"/>
      <c r="H126" s="7" t="n"/>
      <c r="I126" s="8" t="n"/>
    </row>
    <row r="127">
      <c r="B127" s="6" t="n"/>
      <c r="F127" s="6" t="n"/>
      <c r="H127" s="7" t="n"/>
      <c r="I127" s="8" t="n"/>
    </row>
    <row r="128">
      <c r="B128" s="6" t="n"/>
      <c r="F128" s="6" t="n"/>
      <c r="H128" s="7" t="n"/>
      <c r="I128" s="8" t="n"/>
    </row>
    <row r="129">
      <c r="B129" s="6" t="n"/>
      <c r="F129" s="6" t="n"/>
      <c r="H129" s="7" t="n"/>
      <c r="I129" s="8" t="n"/>
    </row>
    <row r="130">
      <c r="B130" s="6" t="n"/>
      <c r="F130" s="6" t="n"/>
      <c r="H130" s="7" t="n"/>
      <c r="I130" s="8" t="n"/>
    </row>
    <row r="131">
      <c r="B131" s="6" t="n"/>
      <c r="F131" s="6" t="n"/>
      <c r="H131" s="7" t="n"/>
      <c r="I131" s="8" t="n"/>
    </row>
    <row r="132">
      <c r="B132" s="6" t="n"/>
      <c r="F132" s="6" t="n"/>
      <c r="H132" s="7" t="n"/>
      <c r="I132" s="8" t="n"/>
    </row>
    <row r="133">
      <c r="B133" s="6" t="n"/>
      <c r="F133" s="6" t="n"/>
      <c r="H133" s="7" t="n"/>
      <c r="I133" s="8" t="n"/>
    </row>
    <row r="134">
      <c r="B134" s="6" t="n"/>
      <c r="F134" s="6" t="n"/>
      <c r="H134" s="7" t="n"/>
      <c r="I134" s="8" t="n"/>
    </row>
    <row r="135">
      <c r="B135" s="6" t="n"/>
      <c r="F135" s="6" t="n"/>
      <c r="H135" s="7" t="n"/>
      <c r="I135" s="8" t="n"/>
    </row>
    <row r="136">
      <c r="B136" s="6" t="n"/>
      <c r="F136" s="6" t="n"/>
      <c r="H136" s="7" t="n"/>
      <c r="I136" s="8" t="n"/>
    </row>
    <row r="137">
      <c r="B137" s="6" t="n"/>
      <c r="F137" s="6" t="n"/>
      <c r="H137" s="7" t="n"/>
      <c r="I137" s="8" t="n"/>
    </row>
    <row r="138">
      <c r="B138" s="6" t="n"/>
      <c r="F138" s="6" t="n"/>
      <c r="H138" s="7" t="n"/>
      <c r="I138" s="8" t="n"/>
    </row>
    <row r="139">
      <c r="B139" s="6" t="n"/>
      <c r="F139" s="6" t="n"/>
      <c r="H139" s="7" t="n"/>
      <c r="I139" s="8" t="n"/>
    </row>
    <row r="140">
      <c r="B140" s="6" t="n"/>
      <c r="F140" s="6" t="n"/>
      <c r="H140" s="7" t="n"/>
      <c r="I140" s="8" t="n"/>
    </row>
    <row r="141">
      <c r="B141" s="6" t="n"/>
      <c r="F141" s="6" t="n"/>
      <c r="H141" s="7" t="n"/>
      <c r="I141" s="8" t="n"/>
    </row>
    <row r="142">
      <c r="B142" s="6" t="n"/>
      <c r="F142" s="6" t="n"/>
      <c r="H142" s="7" t="n"/>
      <c r="I142" s="8" t="n"/>
    </row>
    <row r="143">
      <c r="B143" s="6" t="n"/>
      <c r="F143" s="6" t="n"/>
      <c r="H143" s="7" t="n"/>
      <c r="I143" s="8" t="n"/>
    </row>
    <row r="144">
      <c r="B144" s="6" t="n"/>
      <c r="F144" s="6" t="n"/>
      <c r="H144" s="7" t="n"/>
      <c r="I144" s="8" t="n"/>
    </row>
    <row r="145">
      <c r="B145" s="6" t="n"/>
      <c r="F145" s="6" t="n"/>
      <c r="H145" s="7" t="n"/>
      <c r="I145" s="8" t="n"/>
    </row>
    <row r="146">
      <c r="B146" s="6" t="n"/>
      <c r="F146" s="6" t="n"/>
      <c r="H146" s="7" t="n"/>
      <c r="I146" s="8" t="n"/>
    </row>
    <row r="147">
      <c r="B147" s="6" t="n"/>
      <c r="F147" s="6" t="n"/>
      <c r="H147" s="7" t="n"/>
      <c r="I147" s="8" t="n"/>
    </row>
    <row r="148">
      <c r="B148" s="6" t="n"/>
      <c r="F148" s="6" t="n"/>
      <c r="H148" s="7" t="n"/>
      <c r="I148" s="8" t="n"/>
    </row>
    <row r="149">
      <c r="B149" s="6" t="n"/>
      <c r="F149" s="6" t="n"/>
      <c r="H149" s="7" t="n"/>
      <c r="I149" s="8" t="n"/>
    </row>
    <row r="150">
      <c r="B150" s="6" t="n"/>
      <c r="F150" s="6" t="n"/>
      <c r="H150" s="7" t="n"/>
      <c r="I150" s="8" t="n"/>
    </row>
    <row r="151">
      <c r="B151" s="6" t="n"/>
      <c r="F151" s="6" t="n"/>
      <c r="H151" s="7" t="n"/>
      <c r="I151" s="8" t="n"/>
    </row>
    <row r="152">
      <c r="B152" s="6" t="n"/>
      <c r="F152" s="6" t="n"/>
      <c r="H152" s="7" t="n"/>
      <c r="I152" s="8" t="n"/>
    </row>
    <row r="153">
      <c r="B153" s="6" t="n"/>
      <c r="F153" s="6" t="n"/>
      <c r="H153" s="7" t="n"/>
      <c r="I153" s="8" t="n"/>
    </row>
    <row r="154">
      <c r="B154" s="6" t="n"/>
      <c r="F154" s="6" t="n"/>
      <c r="H154" s="7" t="n"/>
      <c r="I154" s="8" t="n"/>
    </row>
    <row r="155">
      <c r="B155" s="6" t="n"/>
      <c r="F155" s="6" t="n"/>
      <c r="H155" s="7" t="n"/>
      <c r="I155" s="8" t="n"/>
    </row>
    <row r="156">
      <c r="B156" s="6" t="n"/>
      <c r="F156" s="6" t="n"/>
      <c r="H156" s="7" t="n"/>
      <c r="I156" s="8" t="n"/>
    </row>
    <row r="157">
      <c r="B157" s="6" t="n"/>
      <c r="F157" s="6" t="n"/>
      <c r="H157" s="7" t="n"/>
      <c r="I157" s="8" t="n"/>
    </row>
    <row r="158">
      <c r="B158" s="6" t="n"/>
      <c r="F158" s="6" t="n"/>
      <c r="H158" s="7" t="n"/>
      <c r="I158" s="8" t="n"/>
    </row>
    <row r="159">
      <c r="B159" s="6" t="n"/>
      <c r="F159" s="6" t="n"/>
      <c r="H159" s="7" t="n"/>
      <c r="I159" s="8" t="n"/>
    </row>
    <row r="160">
      <c r="B160" s="6" t="n"/>
      <c r="F160" s="6" t="n"/>
      <c r="H160" s="7" t="n"/>
      <c r="I160" s="8" t="n"/>
    </row>
    <row r="161">
      <c r="B161" s="6" t="n"/>
      <c r="F161" s="6" t="n"/>
      <c r="H161" s="7" t="n"/>
      <c r="I161" s="8" t="n"/>
    </row>
    <row r="162">
      <c r="B162" s="6" t="n"/>
      <c r="F162" s="6" t="n"/>
      <c r="H162" s="7" t="n"/>
      <c r="I162" s="8" t="n"/>
    </row>
    <row r="163">
      <c r="B163" s="6" t="n"/>
      <c r="F163" s="6" t="n"/>
      <c r="H163" s="7" t="n"/>
      <c r="I163" s="8" t="n"/>
    </row>
    <row r="164">
      <c r="B164" s="6" t="n"/>
      <c r="F164" s="6" t="n"/>
      <c r="H164" s="7" t="n"/>
      <c r="I164" s="8" t="n"/>
    </row>
    <row r="165">
      <c r="B165" s="6" t="n"/>
      <c r="F165" s="6" t="n"/>
      <c r="H165" s="7" t="n"/>
      <c r="I165" s="8" t="n"/>
    </row>
    <row r="166">
      <c r="B166" s="6" t="n"/>
      <c r="F166" s="6" t="n"/>
      <c r="H166" s="7" t="n"/>
      <c r="I166" s="8" t="n"/>
    </row>
    <row r="167">
      <c r="B167" s="6" t="n"/>
      <c r="F167" s="6" t="n"/>
      <c r="H167" s="7" t="n"/>
      <c r="I167" s="8" t="n"/>
    </row>
    <row r="168">
      <c r="B168" s="6" t="n"/>
      <c r="F168" s="6" t="n"/>
      <c r="H168" s="7" t="n"/>
      <c r="I168" s="8" t="n"/>
    </row>
    <row r="169">
      <c r="B169" s="6" t="n"/>
      <c r="F169" s="6" t="n"/>
      <c r="H169" s="7" t="n"/>
      <c r="I169" s="8" t="n"/>
    </row>
    <row r="170">
      <c r="B170" s="6" t="n"/>
      <c r="F170" s="6" t="n"/>
      <c r="H170" s="7" t="n"/>
      <c r="I170" s="8" t="n"/>
    </row>
    <row r="171">
      <c r="B171" s="6" t="n"/>
      <c r="F171" s="6" t="n"/>
      <c r="H171" s="7" t="n"/>
      <c r="I171" s="8" t="n"/>
    </row>
    <row r="172">
      <c r="B172" s="6" t="n"/>
      <c r="F172" s="6" t="n"/>
      <c r="H172" s="7" t="n"/>
      <c r="I172" s="8" t="n"/>
    </row>
    <row r="173">
      <c r="B173" s="6" t="n"/>
      <c r="F173" s="6" t="n"/>
      <c r="H173" s="7" t="n"/>
      <c r="I173" s="8" t="n"/>
    </row>
    <row r="174">
      <c r="B174" s="6" t="n"/>
      <c r="F174" s="6" t="n"/>
      <c r="H174" s="7" t="n"/>
      <c r="I174" s="8" t="n"/>
    </row>
    <row r="175">
      <c r="B175" s="6" t="n"/>
      <c r="F175" s="6" t="n"/>
      <c r="H175" s="7" t="n"/>
      <c r="I175" s="8" t="n"/>
    </row>
    <row r="176">
      <c r="B176" s="6" t="n"/>
      <c r="F176" s="6" t="n"/>
      <c r="H176" s="7" t="n"/>
      <c r="I176" s="8" t="n"/>
    </row>
    <row r="177">
      <c r="B177" s="6" t="n"/>
      <c r="F177" s="6" t="n"/>
      <c r="H177" s="7" t="n"/>
      <c r="I177" s="8" t="n"/>
    </row>
    <row r="178">
      <c r="B178" s="6" t="n"/>
      <c r="F178" s="6" t="n"/>
      <c r="H178" s="7" t="n"/>
      <c r="I178" s="8" t="n"/>
    </row>
    <row r="179">
      <c r="B179" s="6" t="n"/>
      <c r="F179" s="6" t="n"/>
      <c r="H179" s="7" t="n"/>
      <c r="I179" s="8" t="n"/>
    </row>
    <row r="180">
      <c r="B180" s="6" t="n"/>
      <c r="F180" s="6" t="n"/>
      <c r="H180" s="7" t="n"/>
      <c r="I180" s="8" t="n"/>
    </row>
    <row r="181">
      <c r="B181" s="6" t="n"/>
      <c r="F181" s="6" t="n"/>
      <c r="H181" s="7" t="n"/>
      <c r="I181" s="8" t="n"/>
    </row>
    <row r="182">
      <c r="B182" s="6" t="n"/>
      <c r="F182" s="6" t="n"/>
      <c r="H182" s="7" t="n"/>
      <c r="I182" s="8" t="n"/>
    </row>
    <row r="183">
      <c r="B183" s="6" t="n"/>
      <c r="F183" s="6" t="n"/>
      <c r="H183" s="7" t="n"/>
      <c r="I183" s="8" t="n"/>
    </row>
    <row r="184">
      <c r="B184" s="6" t="n"/>
      <c r="F184" s="6" t="n"/>
      <c r="H184" s="7" t="n"/>
      <c r="I184" s="8" t="n"/>
    </row>
    <row r="185">
      <c r="B185" s="6" t="n"/>
      <c r="F185" s="6" t="n"/>
      <c r="H185" s="7" t="n"/>
      <c r="I185" s="8" t="n"/>
    </row>
    <row r="186">
      <c r="B186" s="6" t="n"/>
      <c r="F186" s="6" t="n"/>
      <c r="H186" s="7" t="n"/>
      <c r="I186" s="8" t="n"/>
    </row>
    <row r="187">
      <c r="B187" s="6" t="n"/>
      <c r="F187" s="6" t="n"/>
      <c r="H187" s="7" t="n"/>
      <c r="I187" s="8" t="n"/>
    </row>
    <row r="188">
      <c r="B188" s="6" t="n"/>
      <c r="F188" s="6" t="n"/>
      <c r="H188" s="7" t="n"/>
      <c r="I188" s="8" t="n"/>
    </row>
    <row r="189">
      <c r="B189" s="6" t="n"/>
      <c r="F189" s="6" t="n"/>
      <c r="H189" s="7" t="n"/>
      <c r="I189" s="8" t="n"/>
    </row>
    <row r="190">
      <c r="B190" s="6" t="n"/>
      <c r="F190" s="6" t="n"/>
      <c r="H190" s="7" t="n"/>
      <c r="I190" s="8" t="n"/>
    </row>
    <row r="191">
      <c r="B191" s="6" t="n"/>
      <c r="F191" s="6" t="n"/>
      <c r="H191" s="7" t="n"/>
      <c r="I191" s="8" t="n"/>
    </row>
    <row r="192">
      <c r="B192" s="6" t="n"/>
      <c r="F192" s="6" t="n"/>
      <c r="H192" s="7" t="n"/>
      <c r="I192" s="8" t="n"/>
    </row>
    <row r="193">
      <c r="B193" s="6" t="n"/>
      <c r="F193" s="6" t="n"/>
      <c r="H193" s="7" t="n"/>
      <c r="I193" s="8" t="n"/>
    </row>
    <row r="194">
      <c r="B194" s="6" t="n"/>
      <c r="F194" s="6" t="n"/>
      <c r="H194" s="7" t="n"/>
      <c r="I194" s="8" t="n"/>
    </row>
    <row r="195">
      <c r="B195" s="6" t="n"/>
      <c r="F195" s="6" t="n"/>
      <c r="H195" s="7" t="n"/>
      <c r="I195" s="8" t="n"/>
    </row>
    <row r="196">
      <c r="B196" s="6" t="n"/>
      <c r="F196" s="6" t="n"/>
      <c r="H196" s="7" t="n"/>
      <c r="I196" s="8" t="n"/>
    </row>
    <row r="197">
      <c r="B197" s="6" t="n"/>
      <c r="F197" s="6" t="n"/>
      <c r="H197" s="7" t="n"/>
      <c r="I197" s="8" t="n"/>
    </row>
    <row r="198">
      <c r="B198" s="6" t="n"/>
      <c r="F198" s="6" t="n"/>
      <c r="H198" s="7" t="n"/>
      <c r="I198" s="8" t="n"/>
    </row>
    <row r="199">
      <c r="B199" s="6" t="n"/>
      <c r="F199" s="6" t="n"/>
      <c r="H199" s="7" t="n"/>
      <c r="I199" s="8" t="n"/>
    </row>
    <row r="200">
      <c r="B200" s="6" t="n"/>
      <c r="F200" s="6" t="n"/>
      <c r="H200" s="7" t="n"/>
      <c r="I200" s="8" t="n"/>
    </row>
    <row r="201">
      <c r="B201" s="6" t="n"/>
      <c r="F201" s="6" t="n"/>
      <c r="H201" s="7" t="n"/>
      <c r="I201" s="8" t="n"/>
    </row>
    <row r="202">
      <c r="B202" s="6" t="n"/>
      <c r="F202" s="6" t="n"/>
      <c r="H202" s="7" t="n"/>
      <c r="I202" s="8" t="n"/>
    </row>
    <row r="203">
      <c r="B203" s="6" t="n"/>
      <c r="F203" s="6" t="n"/>
      <c r="H203" s="7" t="n"/>
      <c r="I203" s="8" t="n"/>
    </row>
    <row r="204">
      <c r="B204" s="6" t="n"/>
      <c r="F204" s="6" t="n"/>
      <c r="H204" s="7" t="n"/>
      <c r="I204" s="8" t="n"/>
    </row>
    <row r="205">
      <c r="B205" s="6" t="n"/>
      <c r="F205" s="6" t="n"/>
      <c r="H205" s="7" t="n"/>
      <c r="I205" s="8" t="n"/>
    </row>
    <row r="206">
      <c r="B206" s="6" t="n"/>
      <c r="F206" s="6" t="n"/>
      <c r="H206" s="7" t="n"/>
      <c r="I206" s="8" t="n"/>
    </row>
    <row r="207">
      <c r="B207" s="6" t="n"/>
      <c r="F207" s="6" t="n"/>
      <c r="H207" s="7" t="n"/>
      <c r="I207" s="8" t="n"/>
    </row>
    <row r="208">
      <c r="B208" s="6" t="n"/>
      <c r="F208" s="6" t="n"/>
      <c r="H208" s="7" t="n"/>
      <c r="I208" s="8" t="n"/>
    </row>
    <row r="209">
      <c r="B209" s="6" t="n"/>
      <c r="F209" s="6" t="n"/>
      <c r="H209" s="7" t="n"/>
      <c r="I209" s="8" t="n"/>
    </row>
    <row r="210">
      <c r="B210" s="6" t="n"/>
      <c r="F210" s="6" t="n"/>
      <c r="H210" s="7" t="n"/>
      <c r="I210" s="8" t="n"/>
    </row>
    <row r="211">
      <c r="B211" s="6" t="n"/>
      <c r="F211" s="6" t="n"/>
      <c r="H211" s="7" t="n"/>
      <c r="I211" s="8" t="n"/>
    </row>
    <row r="212">
      <c r="B212" s="6" t="n"/>
      <c r="F212" s="6" t="n"/>
      <c r="H212" s="7" t="n"/>
      <c r="I212" s="8" t="n"/>
    </row>
    <row r="213">
      <c r="B213" s="6" t="n"/>
      <c r="F213" s="6" t="n"/>
      <c r="H213" s="7" t="n"/>
      <c r="I213" s="8" t="n"/>
    </row>
    <row r="214">
      <c r="B214" s="6" t="n"/>
      <c r="F214" s="6" t="n"/>
      <c r="H214" s="7" t="n"/>
      <c r="I214" s="8" t="n"/>
    </row>
    <row r="215">
      <c r="B215" s="6" t="n"/>
      <c r="F215" s="6" t="n"/>
      <c r="H215" s="7" t="n"/>
      <c r="I215" s="8" t="n"/>
    </row>
    <row r="216">
      <c r="B216" s="6" t="n"/>
      <c r="F216" s="6" t="n"/>
      <c r="H216" s="7" t="n"/>
      <c r="I216" s="8" t="n"/>
    </row>
    <row r="217">
      <c r="B217" s="6" t="n"/>
      <c r="F217" s="6" t="n"/>
      <c r="H217" s="7" t="n"/>
      <c r="I217" s="8" t="n"/>
    </row>
    <row r="218">
      <c r="B218" s="6" t="n"/>
      <c r="F218" s="6" t="n"/>
      <c r="H218" s="7" t="n"/>
      <c r="I218" s="8" t="n"/>
    </row>
    <row r="219">
      <c r="B219" s="6" t="n"/>
      <c r="F219" s="6" t="n"/>
      <c r="H219" s="7" t="n"/>
      <c r="I219" s="8" t="n"/>
    </row>
    <row r="220">
      <c r="B220" s="6" t="n"/>
      <c r="F220" s="6" t="n"/>
      <c r="H220" s="7" t="n"/>
      <c r="I220" s="8" t="n"/>
    </row>
    <row r="221">
      <c r="B221" s="6" t="n"/>
      <c r="F221" s="6" t="n"/>
      <c r="H221" s="7" t="n"/>
      <c r="I221" s="8" t="n"/>
    </row>
    <row r="222">
      <c r="B222" s="6" t="n"/>
      <c r="F222" s="6" t="n"/>
      <c r="H222" s="7" t="n"/>
      <c r="I222" s="8" t="n"/>
    </row>
    <row r="223">
      <c r="B223" s="6" t="n"/>
      <c r="F223" s="6" t="n"/>
      <c r="H223" s="7" t="n"/>
      <c r="I223" s="8" t="n"/>
    </row>
    <row r="224">
      <c r="B224" s="6" t="n"/>
      <c r="F224" s="6" t="n"/>
      <c r="H224" s="7" t="n"/>
      <c r="I224" s="8" t="n"/>
    </row>
    <row r="225">
      <c r="B225" s="6" t="n"/>
      <c r="F225" s="6" t="n"/>
      <c r="H225" s="7" t="n"/>
      <c r="I225" s="8" t="n"/>
    </row>
    <row r="226">
      <c r="B226" s="6" t="n"/>
      <c r="F226" s="6" t="n"/>
      <c r="H226" s="7" t="n"/>
      <c r="I226" s="8" t="n"/>
    </row>
    <row r="227">
      <c r="B227" s="6" t="n"/>
      <c r="F227" s="6" t="n"/>
      <c r="H227" s="7" t="n"/>
      <c r="I227" s="8" t="n"/>
    </row>
    <row r="228">
      <c r="B228" s="6" t="n"/>
      <c r="F228" s="6" t="n"/>
      <c r="H228" s="7" t="n"/>
      <c r="I228" s="8" t="n"/>
    </row>
    <row r="229">
      <c r="B229" s="6" t="n"/>
      <c r="F229" s="6" t="n"/>
      <c r="H229" s="7" t="n"/>
      <c r="I229" s="8" t="n"/>
    </row>
    <row r="230">
      <c r="B230" s="6" t="n"/>
      <c r="F230" s="6" t="n"/>
      <c r="H230" s="7" t="n"/>
      <c r="I230" s="8" t="n"/>
    </row>
    <row r="231">
      <c r="B231" s="6" t="n"/>
      <c r="F231" s="6" t="n"/>
      <c r="H231" s="7" t="n"/>
      <c r="I231" s="8" t="n"/>
    </row>
    <row r="232">
      <c r="B232" s="6" t="n"/>
      <c r="F232" s="6" t="n"/>
      <c r="H232" s="7" t="n"/>
      <c r="I232" s="8" t="n"/>
    </row>
    <row r="233">
      <c r="B233" s="6" t="n"/>
      <c r="F233" s="6" t="n"/>
      <c r="H233" s="7" t="n"/>
      <c r="I233" s="8" t="n"/>
    </row>
    <row r="234">
      <c r="B234" s="6" t="n"/>
      <c r="F234" s="6" t="n"/>
      <c r="H234" s="7" t="n"/>
      <c r="I234" s="8" t="n"/>
    </row>
    <row r="235">
      <c r="B235" s="6" t="n"/>
      <c r="F235" s="6" t="n"/>
      <c r="H235" s="7" t="n"/>
      <c r="I235" s="8" t="n"/>
    </row>
    <row r="236">
      <c r="B236" s="6" t="n"/>
      <c r="F236" s="6" t="n"/>
      <c r="H236" s="7" t="n"/>
      <c r="I236" s="8" t="n"/>
    </row>
    <row r="237">
      <c r="B237" s="6" t="n"/>
      <c r="F237" s="6" t="n"/>
      <c r="H237" s="7" t="n"/>
      <c r="I237" s="8" t="n"/>
    </row>
    <row r="238">
      <c r="B238" s="6" t="n"/>
      <c r="F238" s="6" t="n"/>
      <c r="H238" s="7" t="n"/>
      <c r="I238" s="8" t="n"/>
    </row>
    <row r="239">
      <c r="B239" s="6" t="n"/>
      <c r="F239" s="6" t="n"/>
      <c r="H239" s="7" t="n"/>
      <c r="I239" s="8" t="n"/>
    </row>
    <row r="240">
      <c r="B240" s="6" t="n"/>
      <c r="F240" s="6" t="n"/>
      <c r="H240" s="7" t="n"/>
      <c r="I240" s="8" t="n"/>
    </row>
    <row r="241">
      <c r="B241" s="6" t="n"/>
      <c r="F241" s="6" t="n"/>
      <c r="H241" s="7" t="n"/>
      <c r="I241" s="8" t="n"/>
    </row>
    <row r="242">
      <c r="B242" s="6" t="n"/>
      <c r="F242" s="6" t="n"/>
      <c r="H242" s="7" t="n"/>
      <c r="I242" s="8" t="n"/>
    </row>
    <row r="243">
      <c r="B243" s="6" t="n"/>
      <c r="F243" s="6" t="n"/>
      <c r="H243" s="7" t="n"/>
      <c r="I243" s="8" t="n"/>
    </row>
    <row r="244">
      <c r="B244" s="6" t="n"/>
      <c r="F244" s="6" t="n"/>
      <c r="H244" s="7" t="n"/>
      <c r="I244" s="8" t="n"/>
    </row>
    <row r="245">
      <c r="B245" s="6" t="n"/>
      <c r="F245" s="6" t="n"/>
      <c r="H245" s="7" t="n"/>
      <c r="I245" s="8" t="n"/>
    </row>
    <row r="246">
      <c r="B246" s="6" t="n"/>
      <c r="F246" s="6" t="n"/>
      <c r="H246" s="7" t="n"/>
      <c r="I246" s="8" t="n"/>
    </row>
    <row r="247">
      <c r="B247" s="6" t="n"/>
      <c r="F247" s="6" t="n"/>
      <c r="H247" s="7" t="n"/>
      <c r="I247" s="8" t="n"/>
    </row>
    <row r="248">
      <c r="B248" s="6" t="n"/>
      <c r="F248" s="6" t="n"/>
      <c r="H248" s="7" t="n"/>
      <c r="I248" s="8" t="n"/>
    </row>
    <row r="249">
      <c r="B249" s="6" t="n"/>
      <c r="F249" s="6" t="n"/>
      <c r="H249" s="7" t="n"/>
      <c r="I249" s="8" t="n"/>
    </row>
    <row r="250">
      <c r="B250" s="6" t="n"/>
      <c r="F250" s="6" t="n"/>
      <c r="H250" s="7" t="n"/>
      <c r="I250" s="8" t="n"/>
    </row>
    <row r="251">
      <c r="B251" s="6" t="n"/>
      <c r="F251" s="6" t="n"/>
      <c r="H251" s="7" t="n"/>
      <c r="I251" s="8" t="n"/>
    </row>
  </sheetData>
  <autoFilter ref="A1:K251"/>
  <dataValidations count="4">
    <dataValidation sqref="C2:C251" showDropDown="0" showInputMessage="0" showErrorMessage="0" allowBlank="1" type="list">
      <formula1>"Male,Female"</formula1>
    </dataValidation>
    <dataValidation sqref="H2:H251" showDropDown="0" showInputMessage="0" showErrorMessage="0" allowBlank="1" errorTitle="Not a date" error="Type a date, for example 2026-09-01." type="date" operator="greaterThan">
      <formula1>1</formula1>
    </dataValidation>
    <dataValidation sqref="I2:I251" showDropDown="0" showInputMessage="0" showErrorMessage="0" allowBlank="1" errorTitle="Not a number" error="Type the monthly fee as a number." type="decimal" operator="greaterThanOrEqual">
      <formula1>0</formula1>
    </dataValidation>
    <dataValidation sqref="J2:J251" showDropDown="0" showInputMessage="0" showErrorMessage="0" allowBlank="1" errorTitle="Yes or No" error="Type Yes or No." type="list">
      <formula1>"Yes,No"</formula1>
    </dataValidation>
  </dataValidations>
  <pageMargins left="0.75" right="0.75" top="1" bottom="1" header="0.5" footer="0.5"/>
</worksheet>
</file>

<file path=xl/worksheets/sheet2.xml><?xml version="1.0" encoding="utf-8"?>
<worksheet xmlns="http://schemas.openxmlformats.org/spreadsheetml/2006/main">
  <sheetPr>
    <tabColor rgb="00166534"/>
    <outlinePr summaryBelow="1" summaryRight="1"/>
    <pageSetUpPr/>
  </sheetPr>
  <dimension ref="A1:W25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13"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12" customWidth="1" min="15" max="15"/>
    <col width="13" customWidth="1" min="16" max="16"/>
    <col width="12"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s>
  <sheetData>
    <row r="1">
      <c r="A1" s="9" t="inlineStr">
        <is>
          <t>Year</t>
        </is>
      </c>
      <c r="B1" s="10" t="n">
        <v>2026</v>
      </c>
      <c r="C1" s="11" t="inlineStr">
        <is>
          <t>Type what each member paid under each month. Green is paid, amber is pending, red is overdue.</t>
        </is>
      </c>
    </row>
    <row r="2" hidden="1">
      <c r="C2" s="7">
        <f>DATE($B$1,1,1)</f>
        <v/>
      </c>
      <c r="D2" s="7">
        <f>DATE($B$1,2,1)</f>
        <v/>
      </c>
      <c r="E2" s="7">
        <f>DATE($B$1,3,1)</f>
        <v/>
      </c>
      <c r="F2" s="7">
        <f>DATE($B$1,4,1)</f>
        <v/>
      </c>
      <c r="G2" s="7">
        <f>DATE($B$1,5,1)</f>
        <v/>
      </c>
      <c r="H2" s="7">
        <f>DATE($B$1,6,1)</f>
        <v/>
      </c>
      <c r="I2" s="7">
        <f>DATE($B$1,7,1)</f>
        <v/>
      </c>
      <c r="J2" s="7">
        <f>DATE($B$1,8,1)</f>
        <v/>
      </c>
      <c r="K2" s="7">
        <f>DATE($B$1,9,1)</f>
        <v/>
      </c>
      <c r="L2" s="7">
        <f>DATE($B$1,10,1)</f>
        <v/>
      </c>
      <c r="M2" s="7">
        <f>DATE($B$1,11,1)</f>
        <v/>
      </c>
      <c r="N2" s="7">
        <f>DATE($B$1,12,1)</f>
        <v/>
      </c>
    </row>
    <row r="3" hidden="1">
      <c r="C3" s="7">
        <f>DATE($B$1,2,0)</f>
        <v/>
      </c>
      <c r="D3" s="7">
        <f>DATE($B$1,3,0)</f>
        <v/>
      </c>
      <c r="E3" s="7">
        <f>DATE($B$1,4,0)</f>
        <v/>
      </c>
      <c r="F3" s="7">
        <f>DATE($B$1,5,0)</f>
        <v/>
      </c>
      <c r="G3" s="7">
        <f>DATE($B$1,6,0)</f>
        <v/>
      </c>
      <c r="H3" s="7">
        <f>DATE($B$1,7,0)</f>
        <v/>
      </c>
      <c r="I3" s="7">
        <f>DATE($B$1,8,0)</f>
        <v/>
      </c>
      <c r="J3" s="7">
        <f>DATE($B$1,9,0)</f>
        <v/>
      </c>
      <c r="K3" s="7">
        <f>DATE($B$1,10,0)</f>
        <v/>
      </c>
      <c r="L3" s="7">
        <f>DATE($B$1,11,0)</f>
        <v/>
      </c>
      <c r="M3" s="7">
        <f>DATE($B$1,12,0)</f>
        <v/>
      </c>
      <c r="N3" s="7">
        <f>DATE($B$1,13,0)</f>
        <v/>
      </c>
    </row>
    <row r="4" ht="30" customHeight="1">
      <c r="A4" s="1" t="inlineStr">
        <is>
          <t>Member</t>
        </is>
      </c>
      <c r="B4" s="1" t="inlineStr">
        <is>
          <t>Monthly fee</t>
        </is>
      </c>
      <c r="C4" s="1" t="inlineStr">
        <is>
          <t>Jan</t>
        </is>
      </c>
      <c r="D4" s="1" t="inlineStr">
        <is>
          <t>Feb</t>
        </is>
      </c>
      <c r="E4" s="1" t="inlineStr">
        <is>
          <t>Mar</t>
        </is>
      </c>
      <c r="F4" s="1" t="inlineStr">
        <is>
          <t>Apr</t>
        </is>
      </c>
      <c r="G4" s="1" t="inlineStr">
        <is>
          <t>May</t>
        </is>
      </c>
      <c r="H4" s="1" t="inlineStr">
        <is>
          <t>Jun</t>
        </is>
      </c>
      <c r="I4" s="1" t="inlineStr">
        <is>
          <t>Jul</t>
        </is>
      </c>
      <c r="J4" s="1" t="inlineStr">
        <is>
          <t>Aug</t>
        </is>
      </c>
      <c r="K4" s="1" t="inlineStr">
        <is>
          <t>Sep</t>
        </is>
      </c>
      <c r="L4" s="1" t="inlineStr">
        <is>
          <t>Oct</t>
        </is>
      </c>
      <c r="M4" s="1" t="inlineStr">
        <is>
          <t>Nov</t>
        </is>
      </c>
      <c r="N4" s="1" t="inlineStr">
        <is>
          <t>Dec</t>
        </is>
      </c>
      <c r="O4" s="1" t="inlineStr">
        <is>
          <t>Paid</t>
        </is>
      </c>
      <c r="P4" s="1" t="inlineStr">
        <is>
          <t>Outstanding</t>
        </is>
      </c>
      <c r="Q4" s="1" t="inlineStr">
        <is>
          <t>Status</t>
        </is>
      </c>
      <c r="R4" s="1" t="inlineStr">
        <is>
          <t>Joined (helper)</t>
        </is>
      </c>
      <c r="S4" s="1" t="inlineStr">
        <is>
          <t>Active (helper)</t>
        </is>
      </c>
      <c r="T4" s="1" t="inlineStr">
        <is>
          <t>Overdue amount (helper)</t>
        </is>
      </c>
      <c r="U4" s="1" t="inlineStr">
        <is>
          <t>Due this month (helper)</t>
        </is>
      </c>
      <c r="V4" s="1" t="inlineStr">
        <is>
          <t>Paid this month (helper)</t>
        </is>
      </c>
      <c r="W4" s="1" t="inlineStr">
        <is>
          <t>Overdue rank (helper)</t>
        </is>
      </c>
    </row>
    <row r="5">
      <c r="A5" s="2" t="inlineStr">
        <is>
          <t>Oliver Bennett</t>
        </is>
      </c>
      <c r="B5" s="12">
        <f>IF($A5="","",IFERROR(INDEX(Members!$I$2:$I$251,MATCH($A5,Members!$A$2:$A$251,0)),""))</f>
        <v/>
      </c>
      <c r="C5" s="8" t="n">
        <v>30</v>
      </c>
      <c r="D5" s="8" t="n">
        <v>30</v>
      </c>
      <c r="E5" s="8" t="n">
        <v>30</v>
      </c>
      <c r="F5" s="8" t="n">
        <v>30</v>
      </c>
      <c r="G5" s="8" t="n">
        <v>30</v>
      </c>
      <c r="H5" s="8" t="n">
        <v>30</v>
      </c>
      <c r="I5" s="8" t="n">
        <v>30</v>
      </c>
      <c r="J5" s="8" t="n">
        <v>30</v>
      </c>
      <c r="K5" s="8" t="n">
        <v>30</v>
      </c>
      <c r="L5" s="8" t="n">
        <v>30</v>
      </c>
      <c r="M5" s="8" t="n"/>
      <c r="N5" s="8" t="n"/>
      <c r="O5" s="12">
        <f>IF($A5="","",SUM($C5:$N5))</f>
        <v/>
      </c>
      <c r="P5" s="12">
        <f>IF($A5="","",IF(OR(NOT(ISNUMBER($B5)),$S5="No"),0,SUMPRODUCT(($C$2:$N$2&lt;=TODAY())*((($R5="")+($R5&lt;=$C$3:$N$3))&gt;0)*(($B5-$C5:$N5)&gt;0)*($B5-$C5:$N5))))</f>
        <v/>
      </c>
      <c r="Q5" s="13">
        <f>IF($A5="","",IF(NOT(ISNUMBER($B5)),"Check name",IF($S5="No","Inactive",IF($P5=0,"Paid",IF($T5&gt;0,"Overdue","Pending")))))</f>
        <v/>
      </c>
      <c r="R5" s="7">
        <f>IF($A5="","",IFERROR(IF(INDEX(Members!$H$2:$H$251,MATCH($A5,Members!$A$2:$A$251,0))="","",INDEX(Members!$H$2:$H$251,MATCH($A5,Members!$A$2:$A$251,0))),""))</f>
        <v/>
      </c>
      <c r="S5">
        <f>IF($A5="","",IFERROR(IF(INDEX(Members!$J$2:$J$251,MATCH($A5,Members!$A$2:$A$251,0))="No","No","Yes"),"Yes"))</f>
        <v/>
      </c>
      <c r="T5" s="8">
        <f>IF($A5="","",IF(OR(NOT(ISNUMBER($B5)),$S5="No"),0,SUMPRODUCT(($C$3:$N$3&lt;TODAY())*((($R5="")+($R5&lt;=$C$3:$N$3))&gt;0)*(($B5-$C5:$N5)&gt;0)*($B5-$C5:$N5))))</f>
        <v/>
      </c>
      <c r="U5" s="8">
        <f>IF(OR($A5="",NOT(ISNUMBER($B5)),$S5="No",$B$1&lt;&gt;YEAR(TODAY())),0,IF(OR($R5="",$R5&lt;=INDEX($C$3:$N$3,MONTH(TODAY()))),$B5,0))</f>
        <v/>
      </c>
      <c r="V5" s="8">
        <f>IF(OR($A5="",$B$1&lt;&gt;YEAR(TODAY())),0,N(INDEX($C5:$N5,MONTH(TODAY()))))</f>
        <v/>
      </c>
      <c r="W5">
        <f>IF($Q5="Overdue",COUNTIF($Q$5:$Q5,"Overdue"),"")</f>
        <v/>
      </c>
    </row>
    <row r="6">
      <c r="A6" s="2" t="inlineStr">
        <is>
          <t>Amelia Clarke</t>
        </is>
      </c>
      <c r="B6" s="12">
        <f>IF($A6="","",IFERROR(INDEX(Members!$I$2:$I$251,MATCH($A6,Members!$A$2:$A$251,0)),""))</f>
        <v/>
      </c>
      <c r="C6" s="8" t="n">
        <v>30</v>
      </c>
      <c r="D6" s="8" t="n">
        <v>30</v>
      </c>
      <c r="E6" s="8" t="n">
        <v>30</v>
      </c>
      <c r="F6" s="8" t="n">
        <v>30</v>
      </c>
      <c r="G6" s="8" t="n">
        <v>30</v>
      </c>
      <c r="H6" s="8" t="n">
        <v>30</v>
      </c>
      <c r="I6" s="8" t="n">
        <v>30</v>
      </c>
      <c r="J6" s="8" t="n">
        <v>30</v>
      </c>
      <c r="K6" s="8" t="n">
        <v>30</v>
      </c>
      <c r="L6" s="8" t="n"/>
      <c r="M6" s="8" t="n"/>
      <c r="N6" s="8" t="n"/>
      <c r="O6" s="12">
        <f>IF($A6="","",SUM($C6:$N6))</f>
        <v/>
      </c>
      <c r="P6" s="12">
        <f>IF($A6="","",IF(OR(NOT(ISNUMBER($B6)),$S6="No"),0,SUMPRODUCT(($C$2:$N$2&lt;=TODAY())*((($R6="")+($R6&lt;=$C$3:$N$3))&gt;0)*(($B6-$C6:$N6)&gt;0)*($B6-$C6:$N6))))</f>
        <v/>
      </c>
      <c r="Q6" s="13">
        <f>IF($A6="","",IF(NOT(ISNUMBER($B6)),"Check name",IF($S6="No","Inactive",IF($P6=0,"Paid",IF($T6&gt;0,"Overdue","Pending")))))</f>
        <v/>
      </c>
      <c r="R6" s="7">
        <f>IF($A6="","",IFERROR(IF(INDEX(Members!$H$2:$H$251,MATCH($A6,Members!$A$2:$A$251,0))="","",INDEX(Members!$H$2:$H$251,MATCH($A6,Members!$A$2:$A$251,0))),""))</f>
        <v/>
      </c>
      <c r="S6">
        <f>IF($A6="","",IFERROR(IF(INDEX(Members!$J$2:$J$251,MATCH($A6,Members!$A$2:$A$251,0))="No","No","Yes"),"Yes"))</f>
        <v/>
      </c>
      <c r="T6" s="8">
        <f>IF($A6="","",IF(OR(NOT(ISNUMBER($B6)),$S6="No"),0,SUMPRODUCT(($C$3:$N$3&lt;TODAY())*((($R6="")+($R6&lt;=$C$3:$N$3))&gt;0)*(($B6-$C6:$N6)&gt;0)*($B6-$C6:$N6))))</f>
        <v/>
      </c>
      <c r="U6" s="8">
        <f>IF(OR($A6="",NOT(ISNUMBER($B6)),$S6="No",$B$1&lt;&gt;YEAR(TODAY())),0,IF(OR($R6="",$R6&lt;=INDEX($C$3:$N$3,MONTH(TODAY()))),$B6,0))</f>
        <v/>
      </c>
      <c r="V6" s="8">
        <f>IF(OR($A6="",$B$1&lt;&gt;YEAR(TODAY())),0,N(INDEX($C6:$N6,MONTH(TODAY()))))</f>
        <v/>
      </c>
      <c r="W6">
        <f>IF($Q6="Overdue",COUNTIF($Q$5:$Q6,"Overdue"),"")</f>
        <v/>
      </c>
    </row>
    <row r="7">
      <c r="A7" s="2" t="inlineStr">
        <is>
          <t>Noah Patel</t>
        </is>
      </c>
      <c r="B7" s="12">
        <f>IF($A7="","",IFERROR(INDEX(Members!$I$2:$I$251,MATCH($A7,Members!$A$2:$A$251,0)),""))</f>
        <v/>
      </c>
      <c r="C7" s="8" t="n">
        <v>35</v>
      </c>
      <c r="D7" s="8" t="n">
        <v>35</v>
      </c>
      <c r="E7" s="8" t="n">
        <v>35</v>
      </c>
      <c r="F7" s="8" t="n">
        <v>35</v>
      </c>
      <c r="G7" s="8" t="n">
        <v>35</v>
      </c>
      <c r="H7" s="8" t="n">
        <v>35</v>
      </c>
      <c r="I7" s="8" t="n">
        <v>35</v>
      </c>
      <c r="J7" s="8" t="n"/>
      <c r="K7" s="8" t="n"/>
      <c r="L7" s="8" t="n"/>
      <c r="M7" s="8" t="n"/>
      <c r="N7" s="8" t="n"/>
      <c r="O7" s="12">
        <f>IF($A7="","",SUM($C7:$N7))</f>
        <v/>
      </c>
      <c r="P7" s="12">
        <f>IF($A7="","",IF(OR(NOT(ISNUMBER($B7)),$S7="No"),0,SUMPRODUCT(($C$2:$N$2&lt;=TODAY())*((($R7="")+($R7&lt;=$C$3:$N$3))&gt;0)*(($B7-$C7:$N7)&gt;0)*($B7-$C7:$N7))))</f>
        <v/>
      </c>
      <c r="Q7" s="13">
        <f>IF($A7="","",IF(NOT(ISNUMBER($B7)),"Check name",IF($S7="No","Inactive",IF($P7=0,"Paid",IF($T7&gt;0,"Overdue","Pending")))))</f>
        <v/>
      </c>
      <c r="R7" s="7">
        <f>IF($A7="","",IFERROR(IF(INDEX(Members!$H$2:$H$251,MATCH($A7,Members!$A$2:$A$251,0))="","",INDEX(Members!$H$2:$H$251,MATCH($A7,Members!$A$2:$A$251,0))),""))</f>
        <v/>
      </c>
      <c r="S7">
        <f>IF($A7="","",IFERROR(IF(INDEX(Members!$J$2:$J$251,MATCH($A7,Members!$A$2:$A$251,0))="No","No","Yes"),"Yes"))</f>
        <v/>
      </c>
      <c r="T7" s="8">
        <f>IF($A7="","",IF(OR(NOT(ISNUMBER($B7)),$S7="No"),0,SUMPRODUCT(($C$3:$N$3&lt;TODAY())*((($R7="")+($R7&lt;=$C$3:$N$3))&gt;0)*(($B7-$C7:$N7)&gt;0)*($B7-$C7:$N7))))</f>
        <v/>
      </c>
      <c r="U7" s="8">
        <f>IF(OR($A7="",NOT(ISNUMBER($B7)),$S7="No",$B$1&lt;&gt;YEAR(TODAY())),0,IF(OR($R7="",$R7&lt;=INDEX($C$3:$N$3,MONTH(TODAY()))),$B7,0))</f>
        <v/>
      </c>
      <c r="V7" s="8">
        <f>IF(OR($A7="",$B$1&lt;&gt;YEAR(TODAY())),0,N(INDEX($C7:$N7,MONTH(TODAY()))))</f>
        <v/>
      </c>
      <c r="W7">
        <f>IF($Q7="Overdue",COUNTIF($Q$5:$Q7,"Overdue"),"")</f>
        <v/>
      </c>
    </row>
    <row r="8">
      <c r="A8" s="2" t="inlineStr">
        <is>
          <t>Isla Thompson</t>
        </is>
      </c>
      <c r="B8" s="12">
        <f>IF($A8="","",IFERROR(INDEX(Members!$I$2:$I$251,MATCH($A8,Members!$A$2:$A$251,0)),""))</f>
        <v/>
      </c>
      <c r="C8" s="8" t="n"/>
      <c r="D8" s="8" t="n"/>
      <c r="E8" s="8" t="n"/>
      <c r="F8" s="8" t="n">
        <v>35</v>
      </c>
      <c r="G8" s="8" t="n">
        <v>35</v>
      </c>
      <c r="H8" s="8" t="n">
        <v>35</v>
      </c>
      <c r="I8" s="8" t="n">
        <v>35</v>
      </c>
      <c r="J8" s="8" t="n">
        <v>35</v>
      </c>
      <c r="K8" s="8" t="n">
        <v>35</v>
      </c>
      <c r="L8" s="8" t="n"/>
      <c r="M8" s="8" t="n"/>
      <c r="N8" s="8" t="n"/>
      <c r="O8" s="12">
        <f>IF($A8="","",SUM($C8:$N8))</f>
        <v/>
      </c>
      <c r="P8" s="12">
        <f>IF($A8="","",IF(OR(NOT(ISNUMBER($B8)),$S8="No"),0,SUMPRODUCT(($C$2:$N$2&lt;=TODAY())*((($R8="")+($R8&lt;=$C$3:$N$3))&gt;0)*(($B8-$C8:$N8)&gt;0)*($B8-$C8:$N8))))</f>
        <v/>
      </c>
      <c r="Q8" s="13">
        <f>IF($A8="","",IF(NOT(ISNUMBER($B8)),"Check name",IF($S8="No","Inactive",IF($P8=0,"Paid",IF($T8&gt;0,"Overdue","Pending")))))</f>
        <v/>
      </c>
      <c r="R8" s="7">
        <f>IF($A8="","",IFERROR(IF(INDEX(Members!$H$2:$H$251,MATCH($A8,Members!$A$2:$A$251,0))="","",INDEX(Members!$H$2:$H$251,MATCH($A8,Members!$A$2:$A$251,0))),""))</f>
        <v/>
      </c>
      <c r="S8">
        <f>IF($A8="","",IFERROR(IF(INDEX(Members!$J$2:$J$251,MATCH($A8,Members!$A$2:$A$251,0))="No","No","Yes"),"Yes"))</f>
        <v/>
      </c>
      <c r="T8" s="8">
        <f>IF($A8="","",IF(OR(NOT(ISNUMBER($B8)),$S8="No"),0,SUMPRODUCT(($C$3:$N$3&lt;TODAY())*((($R8="")+($R8&lt;=$C$3:$N$3))&gt;0)*(($B8-$C8:$N8)&gt;0)*($B8-$C8:$N8))))</f>
        <v/>
      </c>
      <c r="U8" s="8">
        <f>IF(OR($A8="",NOT(ISNUMBER($B8)),$S8="No",$B$1&lt;&gt;YEAR(TODAY())),0,IF(OR($R8="",$R8&lt;=INDEX($C$3:$N$3,MONTH(TODAY()))),$B8,0))</f>
        <v/>
      </c>
      <c r="V8" s="8">
        <f>IF(OR($A8="",$B$1&lt;&gt;YEAR(TODAY())),0,N(INDEX($C8:$N8,MONTH(TODAY()))))</f>
        <v/>
      </c>
      <c r="W8">
        <f>IF($Q8="Overdue",COUNTIF($Q$5:$Q8,"Overdue"),"")</f>
        <v/>
      </c>
    </row>
    <row r="9">
      <c r="A9" s="2" t="inlineStr">
        <is>
          <t>George Wright</t>
        </is>
      </c>
      <c r="B9" s="12">
        <f>IF($A9="","",IFERROR(INDEX(Members!$I$2:$I$251,MATCH($A9,Members!$A$2:$A$251,0)),""))</f>
        <v/>
      </c>
      <c r="C9" s="8" t="n">
        <v>40</v>
      </c>
      <c r="D9" s="8" t="n">
        <v>40</v>
      </c>
      <c r="E9" s="8" t="n">
        <v>40</v>
      </c>
      <c r="F9" s="8" t="n">
        <v>40</v>
      </c>
      <c r="G9" s="8" t="n">
        <v>40</v>
      </c>
      <c r="H9" s="8" t="n">
        <v>40</v>
      </c>
      <c r="I9" s="8" t="n">
        <v>40</v>
      </c>
      <c r="J9" s="8" t="n">
        <v>40</v>
      </c>
      <c r="K9" s="8" t="n">
        <v>20</v>
      </c>
      <c r="L9" s="8" t="n"/>
      <c r="M9" s="8" t="n"/>
      <c r="N9" s="8" t="n"/>
      <c r="O9" s="12">
        <f>IF($A9="","",SUM($C9:$N9))</f>
        <v/>
      </c>
      <c r="P9" s="12">
        <f>IF($A9="","",IF(OR(NOT(ISNUMBER($B9)),$S9="No"),0,SUMPRODUCT(($C$2:$N$2&lt;=TODAY())*((($R9="")+($R9&lt;=$C$3:$N$3))&gt;0)*(($B9-$C9:$N9)&gt;0)*($B9-$C9:$N9))))</f>
        <v/>
      </c>
      <c r="Q9" s="13">
        <f>IF($A9="","",IF(NOT(ISNUMBER($B9)),"Check name",IF($S9="No","Inactive",IF($P9=0,"Paid",IF($T9&gt;0,"Overdue","Pending")))))</f>
        <v/>
      </c>
      <c r="R9" s="7">
        <f>IF($A9="","",IFERROR(IF(INDEX(Members!$H$2:$H$251,MATCH($A9,Members!$A$2:$A$251,0))="","",INDEX(Members!$H$2:$H$251,MATCH($A9,Members!$A$2:$A$251,0))),""))</f>
        <v/>
      </c>
      <c r="S9">
        <f>IF($A9="","",IFERROR(IF(INDEX(Members!$J$2:$J$251,MATCH($A9,Members!$A$2:$A$251,0))="No","No","Yes"),"Yes"))</f>
        <v/>
      </c>
      <c r="T9" s="8">
        <f>IF($A9="","",IF(OR(NOT(ISNUMBER($B9)),$S9="No"),0,SUMPRODUCT(($C$3:$N$3&lt;TODAY())*((($R9="")+($R9&lt;=$C$3:$N$3))&gt;0)*(($B9-$C9:$N9)&gt;0)*($B9-$C9:$N9))))</f>
        <v/>
      </c>
      <c r="U9" s="8">
        <f>IF(OR($A9="",NOT(ISNUMBER($B9)),$S9="No",$B$1&lt;&gt;YEAR(TODAY())),0,IF(OR($R9="",$R9&lt;=INDEX($C$3:$N$3,MONTH(TODAY()))),$B9,0))</f>
        <v/>
      </c>
      <c r="V9" s="8">
        <f>IF(OR($A9="",$B$1&lt;&gt;YEAR(TODAY())),0,N(INDEX($C9:$N9,MONTH(TODAY()))))</f>
        <v/>
      </c>
      <c r="W9">
        <f>IF($Q9="Overdue",COUNTIF($Q$5:$Q9,"Overdue"),"")</f>
        <v/>
      </c>
    </row>
    <row r="10">
      <c r="A10" s="2" t="inlineStr">
        <is>
          <t>Emily Foster</t>
        </is>
      </c>
      <c r="B10" s="12">
        <f>IF($A10="","",IFERROR(INDEX(Members!$I$2:$I$251,MATCH($A10,Members!$A$2:$A$251,0)),""))</f>
        <v/>
      </c>
      <c r="C10" s="8" t="n">
        <v>40</v>
      </c>
      <c r="D10" s="8" t="n">
        <v>40</v>
      </c>
      <c r="E10" s="8" t="n">
        <v>40</v>
      </c>
      <c r="F10" s="8" t="n">
        <v>40</v>
      </c>
      <c r="G10" s="8" t="n">
        <v>40</v>
      </c>
      <c r="H10" s="8" t="n"/>
      <c r="I10" s="8" t="n"/>
      <c r="J10" s="8" t="n"/>
      <c r="K10" s="8" t="n"/>
      <c r="L10" s="8" t="n"/>
      <c r="M10" s="8" t="n"/>
      <c r="N10" s="8" t="n"/>
      <c r="O10" s="12">
        <f>IF($A10="","",SUM($C10:$N10))</f>
        <v/>
      </c>
      <c r="P10" s="12">
        <f>IF($A10="","",IF(OR(NOT(ISNUMBER($B10)),$S10="No"),0,SUMPRODUCT(($C$2:$N$2&lt;=TODAY())*((($R10="")+($R10&lt;=$C$3:$N$3))&gt;0)*(($B10-$C10:$N10)&gt;0)*($B10-$C10:$N10))))</f>
        <v/>
      </c>
      <c r="Q10" s="13">
        <f>IF($A10="","",IF(NOT(ISNUMBER($B10)),"Check name",IF($S10="No","Inactive",IF($P10=0,"Paid",IF($T10&gt;0,"Overdue","Pending")))))</f>
        <v/>
      </c>
      <c r="R10" s="7">
        <f>IF($A10="","",IFERROR(IF(INDEX(Members!$H$2:$H$251,MATCH($A10,Members!$A$2:$A$251,0))="","",INDEX(Members!$H$2:$H$251,MATCH($A10,Members!$A$2:$A$251,0))),""))</f>
        <v/>
      </c>
      <c r="S10">
        <f>IF($A10="","",IFERROR(IF(INDEX(Members!$J$2:$J$251,MATCH($A10,Members!$A$2:$A$251,0))="No","No","Yes"),"Yes"))</f>
        <v/>
      </c>
      <c r="T10" s="8">
        <f>IF($A10="","",IF(OR(NOT(ISNUMBER($B10)),$S10="No"),0,SUMPRODUCT(($C$3:$N$3&lt;TODAY())*((($R10="")+($R10&lt;=$C$3:$N$3))&gt;0)*(($B10-$C10:$N10)&gt;0)*($B10-$C10:$N10))))</f>
        <v/>
      </c>
      <c r="U10" s="8">
        <f>IF(OR($A10="",NOT(ISNUMBER($B10)),$S10="No",$B$1&lt;&gt;YEAR(TODAY())),0,IF(OR($R10="",$R10&lt;=INDEX($C$3:$N$3,MONTH(TODAY()))),$B10,0))</f>
        <v/>
      </c>
      <c r="V10" s="8">
        <f>IF(OR($A10="",$B$1&lt;&gt;YEAR(TODAY())),0,N(INDEX($C10:$N10,MONTH(TODAY()))))</f>
        <v/>
      </c>
      <c r="W10">
        <f>IF($Q10="Overdue",COUNTIF($Q$5:$Q10,"Overdue"),"")</f>
        <v/>
      </c>
    </row>
    <row r="11">
      <c r="B11" s="12">
        <f>IF($A11="","",IFERROR(INDEX(Members!$I$2:$I$251,MATCH($A11,Members!$A$2:$A$251,0)),""))</f>
        <v/>
      </c>
      <c r="C11" s="8" t="n"/>
      <c r="D11" s="8" t="n"/>
      <c r="E11" s="8" t="n"/>
      <c r="F11" s="8" t="n"/>
      <c r="G11" s="8" t="n"/>
      <c r="H11" s="8" t="n"/>
      <c r="I11" s="8" t="n"/>
      <c r="J11" s="8" t="n"/>
      <c r="K11" s="8" t="n"/>
      <c r="L11" s="8" t="n"/>
      <c r="M11" s="8" t="n"/>
      <c r="N11" s="8" t="n"/>
      <c r="O11" s="12">
        <f>IF($A11="","",SUM($C11:$N11))</f>
        <v/>
      </c>
      <c r="P11" s="12">
        <f>IF($A11="","",IF(OR(NOT(ISNUMBER($B11)),$S11="No"),0,SUMPRODUCT(($C$2:$N$2&lt;=TODAY())*((($R11="")+($R11&lt;=$C$3:$N$3))&gt;0)*(($B11-$C11:$N11)&gt;0)*($B11-$C11:$N11))))</f>
        <v/>
      </c>
      <c r="Q11" s="13">
        <f>IF($A11="","",IF(NOT(ISNUMBER($B11)),"Check name",IF($S11="No","Inactive",IF($P11=0,"Paid",IF($T11&gt;0,"Overdue","Pending")))))</f>
        <v/>
      </c>
      <c r="R11" s="7">
        <f>IF($A11="","",IFERROR(IF(INDEX(Members!$H$2:$H$251,MATCH($A11,Members!$A$2:$A$251,0))="","",INDEX(Members!$H$2:$H$251,MATCH($A11,Members!$A$2:$A$251,0))),""))</f>
        <v/>
      </c>
      <c r="S11">
        <f>IF($A11="","",IFERROR(IF(INDEX(Members!$J$2:$J$251,MATCH($A11,Members!$A$2:$A$251,0))="No","No","Yes"),"Yes"))</f>
        <v/>
      </c>
      <c r="T11" s="8">
        <f>IF($A11="","",IF(OR(NOT(ISNUMBER($B11)),$S11="No"),0,SUMPRODUCT(($C$3:$N$3&lt;TODAY())*((($R11="")+($R11&lt;=$C$3:$N$3))&gt;0)*(($B11-$C11:$N11)&gt;0)*($B11-$C11:$N11))))</f>
        <v/>
      </c>
      <c r="U11" s="8">
        <f>IF(OR($A11="",NOT(ISNUMBER($B11)),$S11="No",$B$1&lt;&gt;YEAR(TODAY())),0,IF(OR($R11="",$R11&lt;=INDEX($C$3:$N$3,MONTH(TODAY()))),$B11,0))</f>
        <v/>
      </c>
      <c r="V11" s="8">
        <f>IF(OR($A11="",$B$1&lt;&gt;YEAR(TODAY())),0,N(INDEX($C11:$N11,MONTH(TODAY()))))</f>
        <v/>
      </c>
      <c r="W11">
        <f>IF($Q11="Overdue",COUNTIF($Q$5:$Q11,"Overdue"),"")</f>
        <v/>
      </c>
    </row>
    <row r="12">
      <c r="B12" s="12">
        <f>IF($A12="","",IFERROR(INDEX(Members!$I$2:$I$251,MATCH($A12,Members!$A$2:$A$251,0)),""))</f>
        <v/>
      </c>
      <c r="C12" s="8" t="n"/>
      <c r="D12" s="8" t="n"/>
      <c r="E12" s="8" t="n"/>
      <c r="F12" s="8" t="n"/>
      <c r="G12" s="8" t="n"/>
      <c r="H12" s="8" t="n"/>
      <c r="I12" s="8" t="n"/>
      <c r="J12" s="8" t="n"/>
      <c r="K12" s="8" t="n"/>
      <c r="L12" s="8" t="n"/>
      <c r="M12" s="8" t="n"/>
      <c r="N12" s="8" t="n"/>
      <c r="O12" s="12">
        <f>IF($A12="","",SUM($C12:$N12))</f>
        <v/>
      </c>
      <c r="P12" s="12">
        <f>IF($A12="","",IF(OR(NOT(ISNUMBER($B12)),$S12="No"),0,SUMPRODUCT(($C$2:$N$2&lt;=TODAY())*((($R12="")+($R12&lt;=$C$3:$N$3))&gt;0)*(($B12-$C12:$N12)&gt;0)*($B12-$C12:$N12))))</f>
        <v/>
      </c>
      <c r="Q12" s="13">
        <f>IF($A12="","",IF(NOT(ISNUMBER($B12)),"Check name",IF($S12="No","Inactive",IF($P12=0,"Paid",IF($T12&gt;0,"Overdue","Pending")))))</f>
        <v/>
      </c>
      <c r="R12" s="7">
        <f>IF($A12="","",IFERROR(IF(INDEX(Members!$H$2:$H$251,MATCH($A12,Members!$A$2:$A$251,0))="","",INDEX(Members!$H$2:$H$251,MATCH($A12,Members!$A$2:$A$251,0))),""))</f>
        <v/>
      </c>
      <c r="S12">
        <f>IF($A12="","",IFERROR(IF(INDEX(Members!$J$2:$J$251,MATCH($A12,Members!$A$2:$A$251,0))="No","No","Yes"),"Yes"))</f>
        <v/>
      </c>
      <c r="T12" s="8">
        <f>IF($A12="","",IF(OR(NOT(ISNUMBER($B12)),$S12="No"),0,SUMPRODUCT(($C$3:$N$3&lt;TODAY())*((($R12="")+($R12&lt;=$C$3:$N$3))&gt;0)*(($B12-$C12:$N12)&gt;0)*($B12-$C12:$N12))))</f>
        <v/>
      </c>
      <c r="U12" s="8">
        <f>IF(OR($A12="",NOT(ISNUMBER($B12)),$S12="No",$B$1&lt;&gt;YEAR(TODAY())),0,IF(OR($R12="",$R12&lt;=INDEX($C$3:$N$3,MONTH(TODAY()))),$B12,0))</f>
        <v/>
      </c>
      <c r="V12" s="8">
        <f>IF(OR($A12="",$B$1&lt;&gt;YEAR(TODAY())),0,N(INDEX($C12:$N12,MONTH(TODAY()))))</f>
        <v/>
      </c>
      <c r="W12">
        <f>IF($Q12="Overdue",COUNTIF($Q$5:$Q12,"Overdue"),"")</f>
        <v/>
      </c>
    </row>
    <row r="13">
      <c r="B13" s="12">
        <f>IF($A13="","",IFERROR(INDEX(Members!$I$2:$I$251,MATCH($A13,Members!$A$2:$A$251,0)),""))</f>
        <v/>
      </c>
      <c r="C13" s="8" t="n"/>
      <c r="D13" s="8" t="n"/>
      <c r="E13" s="8" t="n"/>
      <c r="F13" s="8" t="n"/>
      <c r="G13" s="8" t="n"/>
      <c r="H13" s="8" t="n"/>
      <c r="I13" s="8" t="n"/>
      <c r="J13" s="8" t="n"/>
      <c r="K13" s="8" t="n"/>
      <c r="L13" s="8" t="n"/>
      <c r="M13" s="8" t="n"/>
      <c r="N13" s="8" t="n"/>
      <c r="O13" s="12">
        <f>IF($A13="","",SUM($C13:$N13))</f>
        <v/>
      </c>
      <c r="P13" s="12">
        <f>IF($A13="","",IF(OR(NOT(ISNUMBER($B13)),$S13="No"),0,SUMPRODUCT(($C$2:$N$2&lt;=TODAY())*((($R13="")+($R13&lt;=$C$3:$N$3))&gt;0)*(($B13-$C13:$N13)&gt;0)*($B13-$C13:$N13))))</f>
        <v/>
      </c>
      <c r="Q13" s="13">
        <f>IF($A13="","",IF(NOT(ISNUMBER($B13)),"Check name",IF($S13="No","Inactive",IF($P13=0,"Paid",IF($T13&gt;0,"Overdue","Pending")))))</f>
        <v/>
      </c>
      <c r="R13" s="7">
        <f>IF($A13="","",IFERROR(IF(INDEX(Members!$H$2:$H$251,MATCH($A13,Members!$A$2:$A$251,0))="","",INDEX(Members!$H$2:$H$251,MATCH($A13,Members!$A$2:$A$251,0))),""))</f>
        <v/>
      </c>
      <c r="S13">
        <f>IF($A13="","",IFERROR(IF(INDEX(Members!$J$2:$J$251,MATCH($A13,Members!$A$2:$A$251,0))="No","No","Yes"),"Yes"))</f>
        <v/>
      </c>
      <c r="T13" s="8">
        <f>IF($A13="","",IF(OR(NOT(ISNUMBER($B13)),$S13="No"),0,SUMPRODUCT(($C$3:$N$3&lt;TODAY())*((($R13="")+($R13&lt;=$C$3:$N$3))&gt;0)*(($B13-$C13:$N13)&gt;0)*($B13-$C13:$N13))))</f>
        <v/>
      </c>
      <c r="U13" s="8">
        <f>IF(OR($A13="",NOT(ISNUMBER($B13)),$S13="No",$B$1&lt;&gt;YEAR(TODAY())),0,IF(OR($R13="",$R13&lt;=INDEX($C$3:$N$3,MONTH(TODAY()))),$B13,0))</f>
        <v/>
      </c>
      <c r="V13" s="8">
        <f>IF(OR($A13="",$B$1&lt;&gt;YEAR(TODAY())),0,N(INDEX($C13:$N13,MONTH(TODAY()))))</f>
        <v/>
      </c>
      <c r="W13">
        <f>IF($Q13="Overdue",COUNTIF($Q$5:$Q13,"Overdue"),"")</f>
        <v/>
      </c>
    </row>
    <row r="14">
      <c r="B14" s="12">
        <f>IF($A14="","",IFERROR(INDEX(Members!$I$2:$I$251,MATCH($A14,Members!$A$2:$A$251,0)),""))</f>
        <v/>
      </c>
      <c r="C14" s="8" t="n"/>
      <c r="D14" s="8" t="n"/>
      <c r="E14" s="8" t="n"/>
      <c r="F14" s="8" t="n"/>
      <c r="G14" s="8" t="n"/>
      <c r="H14" s="8" t="n"/>
      <c r="I14" s="8" t="n"/>
      <c r="J14" s="8" t="n"/>
      <c r="K14" s="8" t="n"/>
      <c r="L14" s="8" t="n"/>
      <c r="M14" s="8" t="n"/>
      <c r="N14" s="8" t="n"/>
      <c r="O14" s="12">
        <f>IF($A14="","",SUM($C14:$N14))</f>
        <v/>
      </c>
      <c r="P14" s="12">
        <f>IF($A14="","",IF(OR(NOT(ISNUMBER($B14)),$S14="No"),0,SUMPRODUCT(($C$2:$N$2&lt;=TODAY())*((($R14="")+($R14&lt;=$C$3:$N$3))&gt;0)*(($B14-$C14:$N14)&gt;0)*($B14-$C14:$N14))))</f>
        <v/>
      </c>
      <c r="Q14" s="13">
        <f>IF($A14="","",IF(NOT(ISNUMBER($B14)),"Check name",IF($S14="No","Inactive",IF($P14=0,"Paid",IF($T14&gt;0,"Overdue","Pending")))))</f>
        <v/>
      </c>
      <c r="R14" s="7">
        <f>IF($A14="","",IFERROR(IF(INDEX(Members!$H$2:$H$251,MATCH($A14,Members!$A$2:$A$251,0))="","",INDEX(Members!$H$2:$H$251,MATCH($A14,Members!$A$2:$A$251,0))),""))</f>
        <v/>
      </c>
      <c r="S14">
        <f>IF($A14="","",IFERROR(IF(INDEX(Members!$J$2:$J$251,MATCH($A14,Members!$A$2:$A$251,0))="No","No","Yes"),"Yes"))</f>
        <v/>
      </c>
      <c r="T14" s="8">
        <f>IF($A14="","",IF(OR(NOT(ISNUMBER($B14)),$S14="No"),0,SUMPRODUCT(($C$3:$N$3&lt;TODAY())*((($R14="")+($R14&lt;=$C$3:$N$3))&gt;0)*(($B14-$C14:$N14)&gt;0)*($B14-$C14:$N14))))</f>
        <v/>
      </c>
      <c r="U14" s="8">
        <f>IF(OR($A14="",NOT(ISNUMBER($B14)),$S14="No",$B$1&lt;&gt;YEAR(TODAY())),0,IF(OR($R14="",$R14&lt;=INDEX($C$3:$N$3,MONTH(TODAY()))),$B14,0))</f>
        <v/>
      </c>
      <c r="V14" s="8">
        <f>IF(OR($A14="",$B$1&lt;&gt;YEAR(TODAY())),0,N(INDEX($C14:$N14,MONTH(TODAY()))))</f>
        <v/>
      </c>
      <c r="W14">
        <f>IF($Q14="Overdue",COUNTIF($Q$5:$Q14,"Overdue"),"")</f>
        <v/>
      </c>
    </row>
    <row r="15">
      <c r="B15" s="12">
        <f>IF($A15="","",IFERROR(INDEX(Members!$I$2:$I$251,MATCH($A15,Members!$A$2:$A$251,0)),""))</f>
        <v/>
      </c>
      <c r="C15" s="8" t="n"/>
      <c r="D15" s="8" t="n"/>
      <c r="E15" s="8" t="n"/>
      <c r="F15" s="8" t="n"/>
      <c r="G15" s="8" t="n"/>
      <c r="H15" s="8" t="n"/>
      <c r="I15" s="8" t="n"/>
      <c r="J15" s="8" t="n"/>
      <c r="K15" s="8" t="n"/>
      <c r="L15" s="8" t="n"/>
      <c r="M15" s="8" t="n"/>
      <c r="N15" s="8" t="n"/>
      <c r="O15" s="12">
        <f>IF($A15="","",SUM($C15:$N15))</f>
        <v/>
      </c>
      <c r="P15" s="12">
        <f>IF($A15="","",IF(OR(NOT(ISNUMBER($B15)),$S15="No"),0,SUMPRODUCT(($C$2:$N$2&lt;=TODAY())*((($R15="")+($R15&lt;=$C$3:$N$3))&gt;0)*(($B15-$C15:$N15)&gt;0)*($B15-$C15:$N15))))</f>
        <v/>
      </c>
      <c r="Q15" s="13">
        <f>IF($A15="","",IF(NOT(ISNUMBER($B15)),"Check name",IF($S15="No","Inactive",IF($P15=0,"Paid",IF($T15&gt;0,"Overdue","Pending")))))</f>
        <v/>
      </c>
      <c r="R15" s="7">
        <f>IF($A15="","",IFERROR(IF(INDEX(Members!$H$2:$H$251,MATCH($A15,Members!$A$2:$A$251,0))="","",INDEX(Members!$H$2:$H$251,MATCH($A15,Members!$A$2:$A$251,0))),""))</f>
        <v/>
      </c>
      <c r="S15">
        <f>IF($A15="","",IFERROR(IF(INDEX(Members!$J$2:$J$251,MATCH($A15,Members!$A$2:$A$251,0))="No","No","Yes"),"Yes"))</f>
        <v/>
      </c>
      <c r="T15" s="8">
        <f>IF($A15="","",IF(OR(NOT(ISNUMBER($B15)),$S15="No"),0,SUMPRODUCT(($C$3:$N$3&lt;TODAY())*((($R15="")+($R15&lt;=$C$3:$N$3))&gt;0)*(($B15-$C15:$N15)&gt;0)*($B15-$C15:$N15))))</f>
        <v/>
      </c>
      <c r="U15" s="8">
        <f>IF(OR($A15="",NOT(ISNUMBER($B15)),$S15="No",$B$1&lt;&gt;YEAR(TODAY())),0,IF(OR($R15="",$R15&lt;=INDEX($C$3:$N$3,MONTH(TODAY()))),$B15,0))</f>
        <v/>
      </c>
      <c r="V15" s="8">
        <f>IF(OR($A15="",$B$1&lt;&gt;YEAR(TODAY())),0,N(INDEX($C15:$N15,MONTH(TODAY()))))</f>
        <v/>
      </c>
      <c r="W15">
        <f>IF($Q15="Overdue",COUNTIF($Q$5:$Q15,"Overdue"),"")</f>
        <v/>
      </c>
    </row>
    <row r="16">
      <c r="B16" s="12">
        <f>IF($A16="","",IFERROR(INDEX(Members!$I$2:$I$251,MATCH($A16,Members!$A$2:$A$251,0)),""))</f>
        <v/>
      </c>
      <c r="C16" s="8" t="n"/>
      <c r="D16" s="8" t="n"/>
      <c r="E16" s="8" t="n"/>
      <c r="F16" s="8" t="n"/>
      <c r="G16" s="8" t="n"/>
      <c r="H16" s="8" t="n"/>
      <c r="I16" s="8" t="n"/>
      <c r="J16" s="8" t="n"/>
      <c r="K16" s="8" t="n"/>
      <c r="L16" s="8" t="n"/>
      <c r="M16" s="8" t="n"/>
      <c r="N16" s="8" t="n"/>
      <c r="O16" s="12">
        <f>IF($A16="","",SUM($C16:$N16))</f>
        <v/>
      </c>
      <c r="P16" s="12">
        <f>IF($A16="","",IF(OR(NOT(ISNUMBER($B16)),$S16="No"),0,SUMPRODUCT(($C$2:$N$2&lt;=TODAY())*((($R16="")+($R16&lt;=$C$3:$N$3))&gt;0)*(($B16-$C16:$N16)&gt;0)*($B16-$C16:$N16))))</f>
        <v/>
      </c>
      <c r="Q16" s="13">
        <f>IF($A16="","",IF(NOT(ISNUMBER($B16)),"Check name",IF($S16="No","Inactive",IF($P16=0,"Paid",IF($T16&gt;0,"Overdue","Pending")))))</f>
        <v/>
      </c>
      <c r="R16" s="7">
        <f>IF($A16="","",IFERROR(IF(INDEX(Members!$H$2:$H$251,MATCH($A16,Members!$A$2:$A$251,0))="","",INDEX(Members!$H$2:$H$251,MATCH($A16,Members!$A$2:$A$251,0))),""))</f>
        <v/>
      </c>
      <c r="S16">
        <f>IF($A16="","",IFERROR(IF(INDEX(Members!$J$2:$J$251,MATCH($A16,Members!$A$2:$A$251,0))="No","No","Yes"),"Yes"))</f>
        <v/>
      </c>
      <c r="T16" s="8">
        <f>IF($A16="","",IF(OR(NOT(ISNUMBER($B16)),$S16="No"),0,SUMPRODUCT(($C$3:$N$3&lt;TODAY())*((($R16="")+($R16&lt;=$C$3:$N$3))&gt;0)*(($B16-$C16:$N16)&gt;0)*($B16-$C16:$N16))))</f>
        <v/>
      </c>
      <c r="U16" s="8">
        <f>IF(OR($A16="",NOT(ISNUMBER($B16)),$S16="No",$B$1&lt;&gt;YEAR(TODAY())),0,IF(OR($R16="",$R16&lt;=INDEX($C$3:$N$3,MONTH(TODAY()))),$B16,0))</f>
        <v/>
      </c>
      <c r="V16" s="8">
        <f>IF(OR($A16="",$B$1&lt;&gt;YEAR(TODAY())),0,N(INDEX($C16:$N16,MONTH(TODAY()))))</f>
        <v/>
      </c>
      <c r="W16">
        <f>IF($Q16="Overdue",COUNTIF($Q$5:$Q16,"Overdue"),"")</f>
        <v/>
      </c>
    </row>
    <row r="17">
      <c r="B17" s="12">
        <f>IF($A17="","",IFERROR(INDEX(Members!$I$2:$I$251,MATCH($A17,Members!$A$2:$A$251,0)),""))</f>
        <v/>
      </c>
      <c r="C17" s="8" t="n"/>
      <c r="D17" s="8" t="n"/>
      <c r="E17" s="8" t="n"/>
      <c r="F17" s="8" t="n"/>
      <c r="G17" s="8" t="n"/>
      <c r="H17" s="8" t="n"/>
      <c r="I17" s="8" t="n"/>
      <c r="J17" s="8" t="n"/>
      <c r="K17" s="8" t="n"/>
      <c r="L17" s="8" t="n"/>
      <c r="M17" s="8" t="n"/>
      <c r="N17" s="8" t="n"/>
      <c r="O17" s="12">
        <f>IF($A17="","",SUM($C17:$N17))</f>
        <v/>
      </c>
      <c r="P17" s="12">
        <f>IF($A17="","",IF(OR(NOT(ISNUMBER($B17)),$S17="No"),0,SUMPRODUCT(($C$2:$N$2&lt;=TODAY())*((($R17="")+($R17&lt;=$C$3:$N$3))&gt;0)*(($B17-$C17:$N17)&gt;0)*($B17-$C17:$N17))))</f>
        <v/>
      </c>
      <c r="Q17" s="13">
        <f>IF($A17="","",IF(NOT(ISNUMBER($B17)),"Check name",IF($S17="No","Inactive",IF($P17=0,"Paid",IF($T17&gt;0,"Overdue","Pending")))))</f>
        <v/>
      </c>
      <c r="R17" s="7">
        <f>IF($A17="","",IFERROR(IF(INDEX(Members!$H$2:$H$251,MATCH($A17,Members!$A$2:$A$251,0))="","",INDEX(Members!$H$2:$H$251,MATCH($A17,Members!$A$2:$A$251,0))),""))</f>
        <v/>
      </c>
      <c r="S17">
        <f>IF($A17="","",IFERROR(IF(INDEX(Members!$J$2:$J$251,MATCH($A17,Members!$A$2:$A$251,0))="No","No","Yes"),"Yes"))</f>
        <v/>
      </c>
      <c r="T17" s="8">
        <f>IF($A17="","",IF(OR(NOT(ISNUMBER($B17)),$S17="No"),0,SUMPRODUCT(($C$3:$N$3&lt;TODAY())*((($R17="")+($R17&lt;=$C$3:$N$3))&gt;0)*(($B17-$C17:$N17)&gt;0)*($B17-$C17:$N17))))</f>
        <v/>
      </c>
      <c r="U17" s="8">
        <f>IF(OR($A17="",NOT(ISNUMBER($B17)),$S17="No",$B$1&lt;&gt;YEAR(TODAY())),0,IF(OR($R17="",$R17&lt;=INDEX($C$3:$N$3,MONTH(TODAY()))),$B17,0))</f>
        <v/>
      </c>
      <c r="V17" s="8">
        <f>IF(OR($A17="",$B$1&lt;&gt;YEAR(TODAY())),0,N(INDEX($C17:$N17,MONTH(TODAY()))))</f>
        <v/>
      </c>
      <c r="W17">
        <f>IF($Q17="Overdue",COUNTIF($Q$5:$Q17,"Overdue"),"")</f>
        <v/>
      </c>
    </row>
    <row r="18">
      <c r="B18" s="12">
        <f>IF($A18="","",IFERROR(INDEX(Members!$I$2:$I$251,MATCH($A18,Members!$A$2:$A$251,0)),""))</f>
        <v/>
      </c>
      <c r="C18" s="8" t="n"/>
      <c r="D18" s="8" t="n"/>
      <c r="E18" s="8" t="n"/>
      <c r="F18" s="8" t="n"/>
      <c r="G18" s="8" t="n"/>
      <c r="H18" s="8" t="n"/>
      <c r="I18" s="8" t="n"/>
      <c r="J18" s="8" t="n"/>
      <c r="K18" s="8" t="n"/>
      <c r="L18" s="8" t="n"/>
      <c r="M18" s="8" t="n"/>
      <c r="N18" s="8" t="n"/>
      <c r="O18" s="12">
        <f>IF($A18="","",SUM($C18:$N18))</f>
        <v/>
      </c>
      <c r="P18" s="12">
        <f>IF($A18="","",IF(OR(NOT(ISNUMBER($B18)),$S18="No"),0,SUMPRODUCT(($C$2:$N$2&lt;=TODAY())*((($R18="")+($R18&lt;=$C$3:$N$3))&gt;0)*(($B18-$C18:$N18)&gt;0)*($B18-$C18:$N18))))</f>
        <v/>
      </c>
      <c r="Q18" s="13">
        <f>IF($A18="","",IF(NOT(ISNUMBER($B18)),"Check name",IF($S18="No","Inactive",IF($P18=0,"Paid",IF($T18&gt;0,"Overdue","Pending")))))</f>
        <v/>
      </c>
      <c r="R18" s="7">
        <f>IF($A18="","",IFERROR(IF(INDEX(Members!$H$2:$H$251,MATCH($A18,Members!$A$2:$A$251,0))="","",INDEX(Members!$H$2:$H$251,MATCH($A18,Members!$A$2:$A$251,0))),""))</f>
        <v/>
      </c>
      <c r="S18">
        <f>IF($A18="","",IFERROR(IF(INDEX(Members!$J$2:$J$251,MATCH($A18,Members!$A$2:$A$251,0))="No","No","Yes"),"Yes"))</f>
        <v/>
      </c>
      <c r="T18" s="8">
        <f>IF($A18="","",IF(OR(NOT(ISNUMBER($B18)),$S18="No"),0,SUMPRODUCT(($C$3:$N$3&lt;TODAY())*((($R18="")+($R18&lt;=$C$3:$N$3))&gt;0)*(($B18-$C18:$N18)&gt;0)*($B18-$C18:$N18))))</f>
        <v/>
      </c>
      <c r="U18" s="8">
        <f>IF(OR($A18="",NOT(ISNUMBER($B18)),$S18="No",$B$1&lt;&gt;YEAR(TODAY())),0,IF(OR($R18="",$R18&lt;=INDEX($C$3:$N$3,MONTH(TODAY()))),$B18,0))</f>
        <v/>
      </c>
      <c r="V18" s="8">
        <f>IF(OR($A18="",$B$1&lt;&gt;YEAR(TODAY())),0,N(INDEX($C18:$N18,MONTH(TODAY()))))</f>
        <v/>
      </c>
      <c r="W18">
        <f>IF($Q18="Overdue",COUNTIF($Q$5:$Q18,"Overdue"),"")</f>
        <v/>
      </c>
    </row>
    <row r="19">
      <c r="B19" s="12">
        <f>IF($A19="","",IFERROR(INDEX(Members!$I$2:$I$251,MATCH($A19,Members!$A$2:$A$251,0)),""))</f>
        <v/>
      </c>
      <c r="C19" s="8" t="n"/>
      <c r="D19" s="8" t="n"/>
      <c r="E19" s="8" t="n"/>
      <c r="F19" s="8" t="n"/>
      <c r="G19" s="8" t="n"/>
      <c r="H19" s="8" t="n"/>
      <c r="I19" s="8" t="n"/>
      <c r="J19" s="8" t="n"/>
      <c r="K19" s="8" t="n"/>
      <c r="L19" s="8" t="n"/>
      <c r="M19" s="8" t="n"/>
      <c r="N19" s="8" t="n"/>
      <c r="O19" s="12">
        <f>IF($A19="","",SUM($C19:$N19))</f>
        <v/>
      </c>
      <c r="P19" s="12">
        <f>IF($A19="","",IF(OR(NOT(ISNUMBER($B19)),$S19="No"),0,SUMPRODUCT(($C$2:$N$2&lt;=TODAY())*((($R19="")+($R19&lt;=$C$3:$N$3))&gt;0)*(($B19-$C19:$N19)&gt;0)*($B19-$C19:$N19))))</f>
        <v/>
      </c>
      <c r="Q19" s="13">
        <f>IF($A19="","",IF(NOT(ISNUMBER($B19)),"Check name",IF($S19="No","Inactive",IF($P19=0,"Paid",IF($T19&gt;0,"Overdue","Pending")))))</f>
        <v/>
      </c>
      <c r="R19" s="7">
        <f>IF($A19="","",IFERROR(IF(INDEX(Members!$H$2:$H$251,MATCH($A19,Members!$A$2:$A$251,0))="","",INDEX(Members!$H$2:$H$251,MATCH($A19,Members!$A$2:$A$251,0))),""))</f>
        <v/>
      </c>
      <c r="S19">
        <f>IF($A19="","",IFERROR(IF(INDEX(Members!$J$2:$J$251,MATCH($A19,Members!$A$2:$A$251,0))="No","No","Yes"),"Yes"))</f>
        <v/>
      </c>
      <c r="T19" s="8">
        <f>IF($A19="","",IF(OR(NOT(ISNUMBER($B19)),$S19="No"),0,SUMPRODUCT(($C$3:$N$3&lt;TODAY())*((($R19="")+($R19&lt;=$C$3:$N$3))&gt;0)*(($B19-$C19:$N19)&gt;0)*($B19-$C19:$N19))))</f>
        <v/>
      </c>
      <c r="U19" s="8">
        <f>IF(OR($A19="",NOT(ISNUMBER($B19)),$S19="No",$B$1&lt;&gt;YEAR(TODAY())),0,IF(OR($R19="",$R19&lt;=INDEX($C$3:$N$3,MONTH(TODAY()))),$B19,0))</f>
        <v/>
      </c>
      <c r="V19" s="8">
        <f>IF(OR($A19="",$B$1&lt;&gt;YEAR(TODAY())),0,N(INDEX($C19:$N19,MONTH(TODAY()))))</f>
        <v/>
      </c>
      <c r="W19">
        <f>IF($Q19="Overdue",COUNTIF($Q$5:$Q19,"Overdue"),"")</f>
        <v/>
      </c>
    </row>
    <row r="20">
      <c r="B20" s="12">
        <f>IF($A20="","",IFERROR(INDEX(Members!$I$2:$I$251,MATCH($A20,Members!$A$2:$A$251,0)),""))</f>
        <v/>
      </c>
      <c r="C20" s="8" t="n"/>
      <c r="D20" s="8" t="n"/>
      <c r="E20" s="8" t="n"/>
      <c r="F20" s="8" t="n"/>
      <c r="G20" s="8" t="n"/>
      <c r="H20" s="8" t="n"/>
      <c r="I20" s="8" t="n"/>
      <c r="J20" s="8" t="n"/>
      <c r="K20" s="8" t="n"/>
      <c r="L20" s="8" t="n"/>
      <c r="M20" s="8" t="n"/>
      <c r="N20" s="8" t="n"/>
      <c r="O20" s="12">
        <f>IF($A20="","",SUM($C20:$N20))</f>
        <v/>
      </c>
      <c r="P20" s="12">
        <f>IF($A20="","",IF(OR(NOT(ISNUMBER($B20)),$S20="No"),0,SUMPRODUCT(($C$2:$N$2&lt;=TODAY())*((($R20="")+($R20&lt;=$C$3:$N$3))&gt;0)*(($B20-$C20:$N20)&gt;0)*($B20-$C20:$N20))))</f>
        <v/>
      </c>
      <c r="Q20" s="13">
        <f>IF($A20="","",IF(NOT(ISNUMBER($B20)),"Check name",IF($S20="No","Inactive",IF($P20=0,"Paid",IF($T20&gt;0,"Overdue","Pending")))))</f>
        <v/>
      </c>
      <c r="R20" s="7">
        <f>IF($A20="","",IFERROR(IF(INDEX(Members!$H$2:$H$251,MATCH($A20,Members!$A$2:$A$251,0))="","",INDEX(Members!$H$2:$H$251,MATCH($A20,Members!$A$2:$A$251,0))),""))</f>
        <v/>
      </c>
      <c r="S20">
        <f>IF($A20="","",IFERROR(IF(INDEX(Members!$J$2:$J$251,MATCH($A20,Members!$A$2:$A$251,0))="No","No","Yes"),"Yes"))</f>
        <v/>
      </c>
      <c r="T20" s="8">
        <f>IF($A20="","",IF(OR(NOT(ISNUMBER($B20)),$S20="No"),0,SUMPRODUCT(($C$3:$N$3&lt;TODAY())*((($R20="")+($R20&lt;=$C$3:$N$3))&gt;0)*(($B20-$C20:$N20)&gt;0)*($B20-$C20:$N20))))</f>
        <v/>
      </c>
      <c r="U20" s="8">
        <f>IF(OR($A20="",NOT(ISNUMBER($B20)),$S20="No",$B$1&lt;&gt;YEAR(TODAY())),0,IF(OR($R20="",$R20&lt;=INDEX($C$3:$N$3,MONTH(TODAY()))),$B20,0))</f>
        <v/>
      </c>
      <c r="V20" s="8">
        <f>IF(OR($A20="",$B$1&lt;&gt;YEAR(TODAY())),0,N(INDEX($C20:$N20,MONTH(TODAY()))))</f>
        <v/>
      </c>
      <c r="W20">
        <f>IF($Q20="Overdue",COUNTIF($Q$5:$Q20,"Overdue"),"")</f>
        <v/>
      </c>
    </row>
    <row r="21">
      <c r="B21" s="12">
        <f>IF($A21="","",IFERROR(INDEX(Members!$I$2:$I$251,MATCH($A21,Members!$A$2:$A$251,0)),""))</f>
        <v/>
      </c>
      <c r="C21" s="8" t="n"/>
      <c r="D21" s="8" t="n"/>
      <c r="E21" s="8" t="n"/>
      <c r="F21" s="8" t="n"/>
      <c r="G21" s="8" t="n"/>
      <c r="H21" s="8" t="n"/>
      <c r="I21" s="8" t="n"/>
      <c r="J21" s="8" t="n"/>
      <c r="K21" s="8" t="n"/>
      <c r="L21" s="8" t="n"/>
      <c r="M21" s="8" t="n"/>
      <c r="N21" s="8" t="n"/>
      <c r="O21" s="12">
        <f>IF($A21="","",SUM($C21:$N21))</f>
        <v/>
      </c>
      <c r="P21" s="12">
        <f>IF($A21="","",IF(OR(NOT(ISNUMBER($B21)),$S21="No"),0,SUMPRODUCT(($C$2:$N$2&lt;=TODAY())*((($R21="")+($R21&lt;=$C$3:$N$3))&gt;0)*(($B21-$C21:$N21)&gt;0)*($B21-$C21:$N21))))</f>
        <v/>
      </c>
      <c r="Q21" s="13">
        <f>IF($A21="","",IF(NOT(ISNUMBER($B21)),"Check name",IF($S21="No","Inactive",IF($P21=0,"Paid",IF($T21&gt;0,"Overdue","Pending")))))</f>
        <v/>
      </c>
      <c r="R21" s="7">
        <f>IF($A21="","",IFERROR(IF(INDEX(Members!$H$2:$H$251,MATCH($A21,Members!$A$2:$A$251,0))="","",INDEX(Members!$H$2:$H$251,MATCH($A21,Members!$A$2:$A$251,0))),""))</f>
        <v/>
      </c>
      <c r="S21">
        <f>IF($A21="","",IFERROR(IF(INDEX(Members!$J$2:$J$251,MATCH($A21,Members!$A$2:$A$251,0))="No","No","Yes"),"Yes"))</f>
        <v/>
      </c>
      <c r="T21" s="8">
        <f>IF($A21="","",IF(OR(NOT(ISNUMBER($B21)),$S21="No"),0,SUMPRODUCT(($C$3:$N$3&lt;TODAY())*((($R21="")+($R21&lt;=$C$3:$N$3))&gt;0)*(($B21-$C21:$N21)&gt;0)*($B21-$C21:$N21))))</f>
        <v/>
      </c>
      <c r="U21" s="8">
        <f>IF(OR($A21="",NOT(ISNUMBER($B21)),$S21="No",$B$1&lt;&gt;YEAR(TODAY())),0,IF(OR($R21="",$R21&lt;=INDEX($C$3:$N$3,MONTH(TODAY()))),$B21,0))</f>
        <v/>
      </c>
      <c r="V21" s="8">
        <f>IF(OR($A21="",$B$1&lt;&gt;YEAR(TODAY())),0,N(INDEX($C21:$N21,MONTH(TODAY()))))</f>
        <v/>
      </c>
      <c r="W21">
        <f>IF($Q21="Overdue",COUNTIF($Q$5:$Q21,"Overdue"),"")</f>
        <v/>
      </c>
    </row>
    <row r="22">
      <c r="B22" s="12">
        <f>IF($A22="","",IFERROR(INDEX(Members!$I$2:$I$251,MATCH($A22,Members!$A$2:$A$251,0)),""))</f>
        <v/>
      </c>
      <c r="C22" s="8" t="n"/>
      <c r="D22" s="8" t="n"/>
      <c r="E22" s="8" t="n"/>
      <c r="F22" s="8" t="n"/>
      <c r="G22" s="8" t="n"/>
      <c r="H22" s="8" t="n"/>
      <c r="I22" s="8" t="n"/>
      <c r="J22" s="8" t="n"/>
      <c r="K22" s="8" t="n"/>
      <c r="L22" s="8" t="n"/>
      <c r="M22" s="8" t="n"/>
      <c r="N22" s="8" t="n"/>
      <c r="O22" s="12">
        <f>IF($A22="","",SUM($C22:$N22))</f>
        <v/>
      </c>
      <c r="P22" s="12">
        <f>IF($A22="","",IF(OR(NOT(ISNUMBER($B22)),$S22="No"),0,SUMPRODUCT(($C$2:$N$2&lt;=TODAY())*((($R22="")+($R22&lt;=$C$3:$N$3))&gt;0)*(($B22-$C22:$N22)&gt;0)*($B22-$C22:$N22))))</f>
        <v/>
      </c>
      <c r="Q22" s="13">
        <f>IF($A22="","",IF(NOT(ISNUMBER($B22)),"Check name",IF($S22="No","Inactive",IF($P22=0,"Paid",IF($T22&gt;0,"Overdue","Pending")))))</f>
        <v/>
      </c>
      <c r="R22" s="7">
        <f>IF($A22="","",IFERROR(IF(INDEX(Members!$H$2:$H$251,MATCH($A22,Members!$A$2:$A$251,0))="","",INDEX(Members!$H$2:$H$251,MATCH($A22,Members!$A$2:$A$251,0))),""))</f>
        <v/>
      </c>
      <c r="S22">
        <f>IF($A22="","",IFERROR(IF(INDEX(Members!$J$2:$J$251,MATCH($A22,Members!$A$2:$A$251,0))="No","No","Yes"),"Yes"))</f>
        <v/>
      </c>
      <c r="T22" s="8">
        <f>IF($A22="","",IF(OR(NOT(ISNUMBER($B22)),$S22="No"),0,SUMPRODUCT(($C$3:$N$3&lt;TODAY())*((($R22="")+($R22&lt;=$C$3:$N$3))&gt;0)*(($B22-$C22:$N22)&gt;0)*($B22-$C22:$N22))))</f>
        <v/>
      </c>
      <c r="U22" s="8">
        <f>IF(OR($A22="",NOT(ISNUMBER($B22)),$S22="No",$B$1&lt;&gt;YEAR(TODAY())),0,IF(OR($R22="",$R22&lt;=INDEX($C$3:$N$3,MONTH(TODAY()))),$B22,0))</f>
        <v/>
      </c>
      <c r="V22" s="8">
        <f>IF(OR($A22="",$B$1&lt;&gt;YEAR(TODAY())),0,N(INDEX($C22:$N22,MONTH(TODAY()))))</f>
        <v/>
      </c>
      <c r="W22">
        <f>IF($Q22="Overdue",COUNTIF($Q$5:$Q22,"Overdue"),"")</f>
        <v/>
      </c>
    </row>
    <row r="23">
      <c r="B23" s="12">
        <f>IF($A23="","",IFERROR(INDEX(Members!$I$2:$I$251,MATCH($A23,Members!$A$2:$A$251,0)),""))</f>
        <v/>
      </c>
      <c r="C23" s="8" t="n"/>
      <c r="D23" s="8" t="n"/>
      <c r="E23" s="8" t="n"/>
      <c r="F23" s="8" t="n"/>
      <c r="G23" s="8" t="n"/>
      <c r="H23" s="8" t="n"/>
      <c r="I23" s="8" t="n"/>
      <c r="J23" s="8" t="n"/>
      <c r="K23" s="8" t="n"/>
      <c r="L23" s="8" t="n"/>
      <c r="M23" s="8" t="n"/>
      <c r="N23" s="8" t="n"/>
      <c r="O23" s="12">
        <f>IF($A23="","",SUM($C23:$N23))</f>
        <v/>
      </c>
      <c r="P23" s="12">
        <f>IF($A23="","",IF(OR(NOT(ISNUMBER($B23)),$S23="No"),0,SUMPRODUCT(($C$2:$N$2&lt;=TODAY())*((($R23="")+($R23&lt;=$C$3:$N$3))&gt;0)*(($B23-$C23:$N23)&gt;0)*($B23-$C23:$N23))))</f>
        <v/>
      </c>
      <c r="Q23" s="13">
        <f>IF($A23="","",IF(NOT(ISNUMBER($B23)),"Check name",IF($S23="No","Inactive",IF($P23=0,"Paid",IF($T23&gt;0,"Overdue","Pending")))))</f>
        <v/>
      </c>
      <c r="R23" s="7">
        <f>IF($A23="","",IFERROR(IF(INDEX(Members!$H$2:$H$251,MATCH($A23,Members!$A$2:$A$251,0))="","",INDEX(Members!$H$2:$H$251,MATCH($A23,Members!$A$2:$A$251,0))),""))</f>
        <v/>
      </c>
      <c r="S23">
        <f>IF($A23="","",IFERROR(IF(INDEX(Members!$J$2:$J$251,MATCH($A23,Members!$A$2:$A$251,0))="No","No","Yes"),"Yes"))</f>
        <v/>
      </c>
      <c r="T23" s="8">
        <f>IF($A23="","",IF(OR(NOT(ISNUMBER($B23)),$S23="No"),0,SUMPRODUCT(($C$3:$N$3&lt;TODAY())*((($R23="")+($R23&lt;=$C$3:$N$3))&gt;0)*(($B23-$C23:$N23)&gt;0)*($B23-$C23:$N23))))</f>
        <v/>
      </c>
      <c r="U23" s="8">
        <f>IF(OR($A23="",NOT(ISNUMBER($B23)),$S23="No",$B$1&lt;&gt;YEAR(TODAY())),0,IF(OR($R23="",$R23&lt;=INDEX($C$3:$N$3,MONTH(TODAY()))),$B23,0))</f>
        <v/>
      </c>
      <c r="V23" s="8">
        <f>IF(OR($A23="",$B$1&lt;&gt;YEAR(TODAY())),0,N(INDEX($C23:$N23,MONTH(TODAY()))))</f>
        <v/>
      </c>
      <c r="W23">
        <f>IF($Q23="Overdue",COUNTIF($Q$5:$Q23,"Overdue"),"")</f>
        <v/>
      </c>
    </row>
    <row r="24">
      <c r="B24" s="12">
        <f>IF($A24="","",IFERROR(INDEX(Members!$I$2:$I$251,MATCH($A24,Members!$A$2:$A$251,0)),""))</f>
        <v/>
      </c>
      <c r="C24" s="8" t="n"/>
      <c r="D24" s="8" t="n"/>
      <c r="E24" s="8" t="n"/>
      <c r="F24" s="8" t="n"/>
      <c r="G24" s="8" t="n"/>
      <c r="H24" s="8" t="n"/>
      <c r="I24" s="8" t="n"/>
      <c r="J24" s="8" t="n"/>
      <c r="K24" s="8" t="n"/>
      <c r="L24" s="8" t="n"/>
      <c r="M24" s="8" t="n"/>
      <c r="N24" s="8" t="n"/>
      <c r="O24" s="12">
        <f>IF($A24="","",SUM($C24:$N24))</f>
        <v/>
      </c>
      <c r="P24" s="12">
        <f>IF($A24="","",IF(OR(NOT(ISNUMBER($B24)),$S24="No"),0,SUMPRODUCT(($C$2:$N$2&lt;=TODAY())*((($R24="")+($R24&lt;=$C$3:$N$3))&gt;0)*(($B24-$C24:$N24)&gt;0)*($B24-$C24:$N24))))</f>
        <v/>
      </c>
      <c r="Q24" s="13">
        <f>IF($A24="","",IF(NOT(ISNUMBER($B24)),"Check name",IF($S24="No","Inactive",IF($P24=0,"Paid",IF($T24&gt;0,"Overdue","Pending")))))</f>
        <v/>
      </c>
      <c r="R24" s="7">
        <f>IF($A24="","",IFERROR(IF(INDEX(Members!$H$2:$H$251,MATCH($A24,Members!$A$2:$A$251,0))="","",INDEX(Members!$H$2:$H$251,MATCH($A24,Members!$A$2:$A$251,0))),""))</f>
        <v/>
      </c>
      <c r="S24">
        <f>IF($A24="","",IFERROR(IF(INDEX(Members!$J$2:$J$251,MATCH($A24,Members!$A$2:$A$251,0))="No","No","Yes"),"Yes"))</f>
        <v/>
      </c>
      <c r="T24" s="8">
        <f>IF($A24="","",IF(OR(NOT(ISNUMBER($B24)),$S24="No"),0,SUMPRODUCT(($C$3:$N$3&lt;TODAY())*((($R24="")+($R24&lt;=$C$3:$N$3))&gt;0)*(($B24-$C24:$N24)&gt;0)*($B24-$C24:$N24))))</f>
        <v/>
      </c>
      <c r="U24" s="8">
        <f>IF(OR($A24="",NOT(ISNUMBER($B24)),$S24="No",$B$1&lt;&gt;YEAR(TODAY())),0,IF(OR($R24="",$R24&lt;=INDEX($C$3:$N$3,MONTH(TODAY()))),$B24,0))</f>
        <v/>
      </c>
      <c r="V24" s="8">
        <f>IF(OR($A24="",$B$1&lt;&gt;YEAR(TODAY())),0,N(INDEX($C24:$N24,MONTH(TODAY()))))</f>
        <v/>
      </c>
      <c r="W24">
        <f>IF($Q24="Overdue",COUNTIF($Q$5:$Q24,"Overdue"),"")</f>
        <v/>
      </c>
    </row>
    <row r="25">
      <c r="B25" s="12">
        <f>IF($A25="","",IFERROR(INDEX(Members!$I$2:$I$251,MATCH($A25,Members!$A$2:$A$251,0)),""))</f>
        <v/>
      </c>
      <c r="C25" s="8" t="n"/>
      <c r="D25" s="8" t="n"/>
      <c r="E25" s="8" t="n"/>
      <c r="F25" s="8" t="n"/>
      <c r="G25" s="8" t="n"/>
      <c r="H25" s="8" t="n"/>
      <c r="I25" s="8" t="n"/>
      <c r="J25" s="8" t="n"/>
      <c r="K25" s="8" t="n"/>
      <c r="L25" s="8" t="n"/>
      <c r="M25" s="8" t="n"/>
      <c r="N25" s="8" t="n"/>
      <c r="O25" s="12">
        <f>IF($A25="","",SUM($C25:$N25))</f>
        <v/>
      </c>
      <c r="P25" s="12">
        <f>IF($A25="","",IF(OR(NOT(ISNUMBER($B25)),$S25="No"),0,SUMPRODUCT(($C$2:$N$2&lt;=TODAY())*((($R25="")+($R25&lt;=$C$3:$N$3))&gt;0)*(($B25-$C25:$N25)&gt;0)*($B25-$C25:$N25))))</f>
        <v/>
      </c>
      <c r="Q25" s="13">
        <f>IF($A25="","",IF(NOT(ISNUMBER($B25)),"Check name",IF($S25="No","Inactive",IF($P25=0,"Paid",IF($T25&gt;0,"Overdue","Pending")))))</f>
        <v/>
      </c>
      <c r="R25" s="7">
        <f>IF($A25="","",IFERROR(IF(INDEX(Members!$H$2:$H$251,MATCH($A25,Members!$A$2:$A$251,0))="","",INDEX(Members!$H$2:$H$251,MATCH($A25,Members!$A$2:$A$251,0))),""))</f>
        <v/>
      </c>
      <c r="S25">
        <f>IF($A25="","",IFERROR(IF(INDEX(Members!$J$2:$J$251,MATCH($A25,Members!$A$2:$A$251,0))="No","No","Yes"),"Yes"))</f>
        <v/>
      </c>
      <c r="T25" s="8">
        <f>IF($A25="","",IF(OR(NOT(ISNUMBER($B25)),$S25="No"),0,SUMPRODUCT(($C$3:$N$3&lt;TODAY())*((($R25="")+($R25&lt;=$C$3:$N$3))&gt;0)*(($B25-$C25:$N25)&gt;0)*($B25-$C25:$N25))))</f>
        <v/>
      </c>
      <c r="U25" s="8">
        <f>IF(OR($A25="",NOT(ISNUMBER($B25)),$S25="No",$B$1&lt;&gt;YEAR(TODAY())),0,IF(OR($R25="",$R25&lt;=INDEX($C$3:$N$3,MONTH(TODAY()))),$B25,0))</f>
        <v/>
      </c>
      <c r="V25" s="8">
        <f>IF(OR($A25="",$B$1&lt;&gt;YEAR(TODAY())),0,N(INDEX($C25:$N25,MONTH(TODAY()))))</f>
        <v/>
      </c>
      <c r="W25">
        <f>IF($Q25="Overdue",COUNTIF($Q$5:$Q25,"Overdue"),"")</f>
        <v/>
      </c>
    </row>
    <row r="26">
      <c r="B26" s="12">
        <f>IF($A26="","",IFERROR(INDEX(Members!$I$2:$I$251,MATCH($A26,Members!$A$2:$A$251,0)),""))</f>
        <v/>
      </c>
      <c r="C26" s="8" t="n"/>
      <c r="D26" s="8" t="n"/>
      <c r="E26" s="8" t="n"/>
      <c r="F26" s="8" t="n"/>
      <c r="G26" s="8" t="n"/>
      <c r="H26" s="8" t="n"/>
      <c r="I26" s="8" t="n"/>
      <c r="J26" s="8" t="n"/>
      <c r="K26" s="8" t="n"/>
      <c r="L26" s="8" t="n"/>
      <c r="M26" s="8" t="n"/>
      <c r="N26" s="8" t="n"/>
      <c r="O26" s="12">
        <f>IF($A26="","",SUM($C26:$N26))</f>
        <v/>
      </c>
      <c r="P26" s="12">
        <f>IF($A26="","",IF(OR(NOT(ISNUMBER($B26)),$S26="No"),0,SUMPRODUCT(($C$2:$N$2&lt;=TODAY())*((($R26="")+($R26&lt;=$C$3:$N$3))&gt;0)*(($B26-$C26:$N26)&gt;0)*($B26-$C26:$N26))))</f>
        <v/>
      </c>
      <c r="Q26" s="13">
        <f>IF($A26="","",IF(NOT(ISNUMBER($B26)),"Check name",IF($S26="No","Inactive",IF($P26=0,"Paid",IF($T26&gt;0,"Overdue","Pending")))))</f>
        <v/>
      </c>
      <c r="R26" s="7">
        <f>IF($A26="","",IFERROR(IF(INDEX(Members!$H$2:$H$251,MATCH($A26,Members!$A$2:$A$251,0))="","",INDEX(Members!$H$2:$H$251,MATCH($A26,Members!$A$2:$A$251,0))),""))</f>
        <v/>
      </c>
      <c r="S26">
        <f>IF($A26="","",IFERROR(IF(INDEX(Members!$J$2:$J$251,MATCH($A26,Members!$A$2:$A$251,0))="No","No","Yes"),"Yes"))</f>
        <v/>
      </c>
      <c r="T26" s="8">
        <f>IF($A26="","",IF(OR(NOT(ISNUMBER($B26)),$S26="No"),0,SUMPRODUCT(($C$3:$N$3&lt;TODAY())*((($R26="")+($R26&lt;=$C$3:$N$3))&gt;0)*(($B26-$C26:$N26)&gt;0)*($B26-$C26:$N26))))</f>
        <v/>
      </c>
      <c r="U26" s="8">
        <f>IF(OR($A26="",NOT(ISNUMBER($B26)),$S26="No",$B$1&lt;&gt;YEAR(TODAY())),0,IF(OR($R26="",$R26&lt;=INDEX($C$3:$N$3,MONTH(TODAY()))),$B26,0))</f>
        <v/>
      </c>
      <c r="V26" s="8">
        <f>IF(OR($A26="",$B$1&lt;&gt;YEAR(TODAY())),0,N(INDEX($C26:$N26,MONTH(TODAY()))))</f>
        <v/>
      </c>
      <c r="W26">
        <f>IF($Q26="Overdue",COUNTIF($Q$5:$Q26,"Overdue"),"")</f>
        <v/>
      </c>
    </row>
    <row r="27">
      <c r="B27" s="12">
        <f>IF($A27="","",IFERROR(INDEX(Members!$I$2:$I$251,MATCH($A27,Members!$A$2:$A$251,0)),""))</f>
        <v/>
      </c>
      <c r="C27" s="8" t="n"/>
      <c r="D27" s="8" t="n"/>
      <c r="E27" s="8" t="n"/>
      <c r="F27" s="8" t="n"/>
      <c r="G27" s="8" t="n"/>
      <c r="H27" s="8" t="n"/>
      <c r="I27" s="8" t="n"/>
      <c r="J27" s="8" t="n"/>
      <c r="K27" s="8" t="n"/>
      <c r="L27" s="8" t="n"/>
      <c r="M27" s="8" t="n"/>
      <c r="N27" s="8" t="n"/>
      <c r="O27" s="12">
        <f>IF($A27="","",SUM($C27:$N27))</f>
        <v/>
      </c>
      <c r="P27" s="12">
        <f>IF($A27="","",IF(OR(NOT(ISNUMBER($B27)),$S27="No"),0,SUMPRODUCT(($C$2:$N$2&lt;=TODAY())*((($R27="")+($R27&lt;=$C$3:$N$3))&gt;0)*(($B27-$C27:$N27)&gt;0)*($B27-$C27:$N27))))</f>
        <v/>
      </c>
      <c r="Q27" s="13">
        <f>IF($A27="","",IF(NOT(ISNUMBER($B27)),"Check name",IF($S27="No","Inactive",IF($P27=0,"Paid",IF($T27&gt;0,"Overdue","Pending")))))</f>
        <v/>
      </c>
      <c r="R27" s="7">
        <f>IF($A27="","",IFERROR(IF(INDEX(Members!$H$2:$H$251,MATCH($A27,Members!$A$2:$A$251,0))="","",INDEX(Members!$H$2:$H$251,MATCH($A27,Members!$A$2:$A$251,0))),""))</f>
        <v/>
      </c>
      <c r="S27">
        <f>IF($A27="","",IFERROR(IF(INDEX(Members!$J$2:$J$251,MATCH($A27,Members!$A$2:$A$251,0))="No","No","Yes"),"Yes"))</f>
        <v/>
      </c>
      <c r="T27" s="8">
        <f>IF($A27="","",IF(OR(NOT(ISNUMBER($B27)),$S27="No"),0,SUMPRODUCT(($C$3:$N$3&lt;TODAY())*((($R27="")+($R27&lt;=$C$3:$N$3))&gt;0)*(($B27-$C27:$N27)&gt;0)*($B27-$C27:$N27))))</f>
        <v/>
      </c>
      <c r="U27" s="8">
        <f>IF(OR($A27="",NOT(ISNUMBER($B27)),$S27="No",$B$1&lt;&gt;YEAR(TODAY())),0,IF(OR($R27="",$R27&lt;=INDEX($C$3:$N$3,MONTH(TODAY()))),$B27,0))</f>
        <v/>
      </c>
      <c r="V27" s="8">
        <f>IF(OR($A27="",$B$1&lt;&gt;YEAR(TODAY())),0,N(INDEX($C27:$N27,MONTH(TODAY()))))</f>
        <v/>
      </c>
      <c r="W27">
        <f>IF($Q27="Overdue",COUNTIF($Q$5:$Q27,"Overdue"),"")</f>
        <v/>
      </c>
    </row>
    <row r="28">
      <c r="B28" s="12">
        <f>IF($A28="","",IFERROR(INDEX(Members!$I$2:$I$251,MATCH($A28,Members!$A$2:$A$251,0)),""))</f>
        <v/>
      </c>
      <c r="C28" s="8" t="n"/>
      <c r="D28" s="8" t="n"/>
      <c r="E28" s="8" t="n"/>
      <c r="F28" s="8" t="n"/>
      <c r="G28" s="8" t="n"/>
      <c r="H28" s="8" t="n"/>
      <c r="I28" s="8" t="n"/>
      <c r="J28" s="8" t="n"/>
      <c r="K28" s="8" t="n"/>
      <c r="L28" s="8" t="n"/>
      <c r="M28" s="8" t="n"/>
      <c r="N28" s="8" t="n"/>
      <c r="O28" s="12">
        <f>IF($A28="","",SUM($C28:$N28))</f>
        <v/>
      </c>
      <c r="P28" s="12">
        <f>IF($A28="","",IF(OR(NOT(ISNUMBER($B28)),$S28="No"),0,SUMPRODUCT(($C$2:$N$2&lt;=TODAY())*((($R28="")+($R28&lt;=$C$3:$N$3))&gt;0)*(($B28-$C28:$N28)&gt;0)*($B28-$C28:$N28))))</f>
        <v/>
      </c>
      <c r="Q28" s="13">
        <f>IF($A28="","",IF(NOT(ISNUMBER($B28)),"Check name",IF($S28="No","Inactive",IF($P28=0,"Paid",IF($T28&gt;0,"Overdue","Pending")))))</f>
        <v/>
      </c>
      <c r="R28" s="7">
        <f>IF($A28="","",IFERROR(IF(INDEX(Members!$H$2:$H$251,MATCH($A28,Members!$A$2:$A$251,0))="","",INDEX(Members!$H$2:$H$251,MATCH($A28,Members!$A$2:$A$251,0))),""))</f>
        <v/>
      </c>
      <c r="S28">
        <f>IF($A28="","",IFERROR(IF(INDEX(Members!$J$2:$J$251,MATCH($A28,Members!$A$2:$A$251,0))="No","No","Yes"),"Yes"))</f>
        <v/>
      </c>
      <c r="T28" s="8">
        <f>IF($A28="","",IF(OR(NOT(ISNUMBER($B28)),$S28="No"),0,SUMPRODUCT(($C$3:$N$3&lt;TODAY())*((($R28="")+($R28&lt;=$C$3:$N$3))&gt;0)*(($B28-$C28:$N28)&gt;0)*($B28-$C28:$N28))))</f>
        <v/>
      </c>
      <c r="U28" s="8">
        <f>IF(OR($A28="",NOT(ISNUMBER($B28)),$S28="No",$B$1&lt;&gt;YEAR(TODAY())),0,IF(OR($R28="",$R28&lt;=INDEX($C$3:$N$3,MONTH(TODAY()))),$B28,0))</f>
        <v/>
      </c>
      <c r="V28" s="8">
        <f>IF(OR($A28="",$B$1&lt;&gt;YEAR(TODAY())),0,N(INDEX($C28:$N28,MONTH(TODAY()))))</f>
        <v/>
      </c>
      <c r="W28">
        <f>IF($Q28="Overdue",COUNTIF($Q$5:$Q28,"Overdue"),"")</f>
        <v/>
      </c>
    </row>
    <row r="29">
      <c r="B29" s="12">
        <f>IF($A29="","",IFERROR(INDEX(Members!$I$2:$I$251,MATCH($A29,Members!$A$2:$A$251,0)),""))</f>
        <v/>
      </c>
      <c r="C29" s="8" t="n"/>
      <c r="D29" s="8" t="n"/>
      <c r="E29" s="8" t="n"/>
      <c r="F29" s="8" t="n"/>
      <c r="G29" s="8" t="n"/>
      <c r="H29" s="8" t="n"/>
      <c r="I29" s="8" t="n"/>
      <c r="J29" s="8" t="n"/>
      <c r="K29" s="8" t="n"/>
      <c r="L29" s="8" t="n"/>
      <c r="M29" s="8" t="n"/>
      <c r="N29" s="8" t="n"/>
      <c r="O29" s="12">
        <f>IF($A29="","",SUM($C29:$N29))</f>
        <v/>
      </c>
      <c r="P29" s="12">
        <f>IF($A29="","",IF(OR(NOT(ISNUMBER($B29)),$S29="No"),0,SUMPRODUCT(($C$2:$N$2&lt;=TODAY())*((($R29="")+($R29&lt;=$C$3:$N$3))&gt;0)*(($B29-$C29:$N29)&gt;0)*($B29-$C29:$N29))))</f>
        <v/>
      </c>
      <c r="Q29" s="13">
        <f>IF($A29="","",IF(NOT(ISNUMBER($B29)),"Check name",IF($S29="No","Inactive",IF($P29=0,"Paid",IF($T29&gt;0,"Overdue","Pending")))))</f>
        <v/>
      </c>
      <c r="R29" s="7">
        <f>IF($A29="","",IFERROR(IF(INDEX(Members!$H$2:$H$251,MATCH($A29,Members!$A$2:$A$251,0))="","",INDEX(Members!$H$2:$H$251,MATCH($A29,Members!$A$2:$A$251,0))),""))</f>
        <v/>
      </c>
      <c r="S29">
        <f>IF($A29="","",IFERROR(IF(INDEX(Members!$J$2:$J$251,MATCH($A29,Members!$A$2:$A$251,0))="No","No","Yes"),"Yes"))</f>
        <v/>
      </c>
      <c r="T29" s="8">
        <f>IF($A29="","",IF(OR(NOT(ISNUMBER($B29)),$S29="No"),0,SUMPRODUCT(($C$3:$N$3&lt;TODAY())*((($R29="")+($R29&lt;=$C$3:$N$3))&gt;0)*(($B29-$C29:$N29)&gt;0)*($B29-$C29:$N29))))</f>
        <v/>
      </c>
      <c r="U29" s="8">
        <f>IF(OR($A29="",NOT(ISNUMBER($B29)),$S29="No",$B$1&lt;&gt;YEAR(TODAY())),0,IF(OR($R29="",$R29&lt;=INDEX($C$3:$N$3,MONTH(TODAY()))),$B29,0))</f>
        <v/>
      </c>
      <c r="V29" s="8">
        <f>IF(OR($A29="",$B$1&lt;&gt;YEAR(TODAY())),0,N(INDEX($C29:$N29,MONTH(TODAY()))))</f>
        <v/>
      </c>
      <c r="W29">
        <f>IF($Q29="Overdue",COUNTIF($Q$5:$Q29,"Overdue"),"")</f>
        <v/>
      </c>
    </row>
    <row r="30">
      <c r="B30" s="12">
        <f>IF($A30="","",IFERROR(INDEX(Members!$I$2:$I$251,MATCH($A30,Members!$A$2:$A$251,0)),""))</f>
        <v/>
      </c>
      <c r="C30" s="8" t="n"/>
      <c r="D30" s="8" t="n"/>
      <c r="E30" s="8" t="n"/>
      <c r="F30" s="8" t="n"/>
      <c r="G30" s="8" t="n"/>
      <c r="H30" s="8" t="n"/>
      <c r="I30" s="8" t="n"/>
      <c r="J30" s="8" t="n"/>
      <c r="K30" s="8" t="n"/>
      <c r="L30" s="8" t="n"/>
      <c r="M30" s="8" t="n"/>
      <c r="N30" s="8" t="n"/>
      <c r="O30" s="12">
        <f>IF($A30="","",SUM($C30:$N30))</f>
        <v/>
      </c>
      <c r="P30" s="12">
        <f>IF($A30="","",IF(OR(NOT(ISNUMBER($B30)),$S30="No"),0,SUMPRODUCT(($C$2:$N$2&lt;=TODAY())*((($R30="")+($R30&lt;=$C$3:$N$3))&gt;0)*(($B30-$C30:$N30)&gt;0)*($B30-$C30:$N30))))</f>
        <v/>
      </c>
      <c r="Q30" s="13">
        <f>IF($A30="","",IF(NOT(ISNUMBER($B30)),"Check name",IF($S30="No","Inactive",IF($P30=0,"Paid",IF($T30&gt;0,"Overdue","Pending")))))</f>
        <v/>
      </c>
      <c r="R30" s="7">
        <f>IF($A30="","",IFERROR(IF(INDEX(Members!$H$2:$H$251,MATCH($A30,Members!$A$2:$A$251,0))="","",INDEX(Members!$H$2:$H$251,MATCH($A30,Members!$A$2:$A$251,0))),""))</f>
        <v/>
      </c>
      <c r="S30">
        <f>IF($A30="","",IFERROR(IF(INDEX(Members!$J$2:$J$251,MATCH($A30,Members!$A$2:$A$251,0))="No","No","Yes"),"Yes"))</f>
        <v/>
      </c>
      <c r="T30" s="8">
        <f>IF($A30="","",IF(OR(NOT(ISNUMBER($B30)),$S30="No"),0,SUMPRODUCT(($C$3:$N$3&lt;TODAY())*((($R30="")+($R30&lt;=$C$3:$N$3))&gt;0)*(($B30-$C30:$N30)&gt;0)*($B30-$C30:$N30))))</f>
        <v/>
      </c>
      <c r="U30" s="8">
        <f>IF(OR($A30="",NOT(ISNUMBER($B30)),$S30="No",$B$1&lt;&gt;YEAR(TODAY())),0,IF(OR($R30="",$R30&lt;=INDEX($C$3:$N$3,MONTH(TODAY()))),$B30,0))</f>
        <v/>
      </c>
      <c r="V30" s="8">
        <f>IF(OR($A30="",$B$1&lt;&gt;YEAR(TODAY())),0,N(INDEX($C30:$N30,MONTH(TODAY()))))</f>
        <v/>
      </c>
      <c r="W30">
        <f>IF($Q30="Overdue",COUNTIF($Q$5:$Q30,"Overdue"),"")</f>
        <v/>
      </c>
    </row>
    <row r="31">
      <c r="B31" s="12">
        <f>IF($A31="","",IFERROR(INDEX(Members!$I$2:$I$251,MATCH($A31,Members!$A$2:$A$251,0)),""))</f>
        <v/>
      </c>
      <c r="C31" s="8" t="n"/>
      <c r="D31" s="8" t="n"/>
      <c r="E31" s="8" t="n"/>
      <c r="F31" s="8" t="n"/>
      <c r="G31" s="8" t="n"/>
      <c r="H31" s="8" t="n"/>
      <c r="I31" s="8" t="n"/>
      <c r="J31" s="8" t="n"/>
      <c r="K31" s="8" t="n"/>
      <c r="L31" s="8" t="n"/>
      <c r="M31" s="8" t="n"/>
      <c r="N31" s="8" t="n"/>
      <c r="O31" s="12">
        <f>IF($A31="","",SUM($C31:$N31))</f>
        <v/>
      </c>
      <c r="P31" s="12">
        <f>IF($A31="","",IF(OR(NOT(ISNUMBER($B31)),$S31="No"),0,SUMPRODUCT(($C$2:$N$2&lt;=TODAY())*((($R31="")+($R31&lt;=$C$3:$N$3))&gt;0)*(($B31-$C31:$N31)&gt;0)*($B31-$C31:$N31))))</f>
        <v/>
      </c>
      <c r="Q31" s="13">
        <f>IF($A31="","",IF(NOT(ISNUMBER($B31)),"Check name",IF($S31="No","Inactive",IF($P31=0,"Paid",IF($T31&gt;0,"Overdue","Pending")))))</f>
        <v/>
      </c>
      <c r="R31" s="7">
        <f>IF($A31="","",IFERROR(IF(INDEX(Members!$H$2:$H$251,MATCH($A31,Members!$A$2:$A$251,0))="","",INDEX(Members!$H$2:$H$251,MATCH($A31,Members!$A$2:$A$251,0))),""))</f>
        <v/>
      </c>
      <c r="S31">
        <f>IF($A31="","",IFERROR(IF(INDEX(Members!$J$2:$J$251,MATCH($A31,Members!$A$2:$A$251,0))="No","No","Yes"),"Yes"))</f>
        <v/>
      </c>
      <c r="T31" s="8">
        <f>IF($A31="","",IF(OR(NOT(ISNUMBER($B31)),$S31="No"),0,SUMPRODUCT(($C$3:$N$3&lt;TODAY())*((($R31="")+($R31&lt;=$C$3:$N$3))&gt;0)*(($B31-$C31:$N31)&gt;0)*($B31-$C31:$N31))))</f>
        <v/>
      </c>
      <c r="U31" s="8">
        <f>IF(OR($A31="",NOT(ISNUMBER($B31)),$S31="No",$B$1&lt;&gt;YEAR(TODAY())),0,IF(OR($R31="",$R31&lt;=INDEX($C$3:$N$3,MONTH(TODAY()))),$B31,0))</f>
        <v/>
      </c>
      <c r="V31" s="8">
        <f>IF(OR($A31="",$B$1&lt;&gt;YEAR(TODAY())),0,N(INDEX($C31:$N31,MONTH(TODAY()))))</f>
        <v/>
      </c>
      <c r="W31">
        <f>IF($Q31="Overdue",COUNTIF($Q$5:$Q31,"Overdue"),"")</f>
        <v/>
      </c>
    </row>
    <row r="32">
      <c r="B32" s="12">
        <f>IF($A32="","",IFERROR(INDEX(Members!$I$2:$I$251,MATCH($A32,Members!$A$2:$A$251,0)),""))</f>
        <v/>
      </c>
      <c r="C32" s="8" t="n"/>
      <c r="D32" s="8" t="n"/>
      <c r="E32" s="8" t="n"/>
      <c r="F32" s="8" t="n"/>
      <c r="G32" s="8" t="n"/>
      <c r="H32" s="8" t="n"/>
      <c r="I32" s="8" t="n"/>
      <c r="J32" s="8" t="n"/>
      <c r="K32" s="8" t="n"/>
      <c r="L32" s="8" t="n"/>
      <c r="M32" s="8" t="n"/>
      <c r="N32" s="8" t="n"/>
      <c r="O32" s="12">
        <f>IF($A32="","",SUM($C32:$N32))</f>
        <v/>
      </c>
      <c r="P32" s="12">
        <f>IF($A32="","",IF(OR(NOT(ISNUMBER($B32)),$S32="No"),0,SUMPRODUCT(($C$2:$N$2&lt;=TODAY())*((($R32="")+($R32&lt;=$C$3:$N$3))&gt;0)*(($B32-$C32:$N32)&gt;0)*($B32-$C32:$N32))))</f>
        <v/>
      </c>
      <c r="Q32" s="13">
        <f>IF($A32="","",IF(NOT(ISNUMBER($B32)),"Check name",IF($S32="No","Inactive",IF($P32=0,"Paid",IF($T32&gt;0,"Overdue","Pending")))))</f>
        <v/>
      </c>
      <c r="R32" s="7">
        <f>IF($A32="","",IFERROR(IF(INDEX(Members!$H$2:$H$251,MATCH($A32,Members!$A$2:$A$251,0))="","",INDEX(Members!$H$2:$H$251,MATCH($A32,Members!$A$2:$A$251,0))),""))</f>
        <v/>
      </c>
      <c r="S32">
        <f>IF($A32="","",IFERROR(IF(INDEX(Members!$J$2:$J$251,MATCH($A32,Members!$A$2:$A$251,0))="No","No","Yes"),"Yes"))</f>
        <v/>
      </c>
      <c r="T32" s="8">
        <f>IF($A32="","",IF(OR(NOT(ISNUMBER($B32)),$S32="No"),0,SUMPRODUCT(($C$3:$N$3&lt;TODAY())*((($R32="")+($R32&lt;=$C$3:$N$3))&gt;0)*(($B32-$C32:$N32)&gt;0)*($B32-$C32:$N32))))</f>
        <v/>
      </c>
      <c r="U32" s="8">
        <f>IF(OR($A32="",NOT(ISNUMBER($B32)),$S32="No",$B$1&lt;&gt;YEAR(TODAY())),0,IF(OR($R32="",$R32&lt;=INDEX($C$3:$N$3,MONTH(TODAY()))),$B32,0))</f>
        <v/>
      </c>
      <c r="V32" s="8">
        <f>IF(OR($A32="",$B$1&lt;&gt;YEAR(TODAY())),0,N(INDEX($C32:$N32,MONTH(TODAY()))))</f>
        <v/>
      </c>
      <c r="W32">
        <f>IF($Q32="Overdue",COUNTIF($Q$5:$Q32,"Overdue"),"")</f>
        <v/>
      </c>
    </row>
    <row r="33">
      <c r="B33" s="12">
        <f>IF($A33="","",IFERROR(INDEX(Members!$I$2:$I$251,MATCH($A33,Members!$A$2:$A$251,0)),""))</f>
        <v/>
      </c>
      <c r="C33" s="8" t="n"/>
      <c r="D33" s="8" t="n"/>
      <c r="E33" s="8" t="n"/>
      <c r="F33" s="8" t="n"/>
      <c r="G33" s="8" t="n"/>
      <c r="H33" s="8" t="n"/>
      <c r="I33" s="8" t="n"/>
      <c r="J33" s="8" t="n"/>
      <c r="K33" s="8" t="n"/>
      <c r="L33" s="8" t="n"/>
      <c r="M33" s="8" t="n"/>
      <c r="N33" s="8" t="n"/>
      <c r="O33" s="12">
        <f>IF($A33="","",SUM($C33:$N33))</f>
        <v/>
      </c>
      <c r="P33" s="12">
        <f>IF($A33="","",IF(OR(NOT(ISNUMBER($B33)),$S33="No"),0,SUMPRODUCT(($C$2:$N$2&lt;=TODAY())*((($R33="")+($R33&lt;=$C$3:$N$3))&gt;0)*(($B33-$C33:$N33)&gt;0)*($B33-$C33:$N33))))</f>
        <v/>
      </c>
      <c r="Q33" s="13">
        <f>IF($A33="","",IF(NOT(ISNUMBER($B33)),"Check name",IF($S33="No","Inactive",IF($P33=0,"Paid",IF($T33&gt;0,"Overdue","Pending")))))</f>
        <v/>
      </c>
      <c r="R33" s="7">
        <f>IF($A33="","",IFERROR(IF(INDEX(Members!$H$2:$H$251,MATCH($A33,Members!$A$2:$A$251,0))="","",INDEX(Members!$H$2:$H$251,MATCH($A33,Members!$A$2:$A$251,0))),""))</f>
        <v/>
      </c>
      <c r="S33">
        <f>IF($A33="","",IFERROR(IF(INDEX(Members!$J$2:$J$251,MATCH($A33,Members!$A$2:$A$251,0))="No","No","Yes"),"Yes"))</f>
        <v/>
      </c>
      <c r="T33" s="8">
        <f>IF($A33="","",IF(OR(NOT(ISNUMBER($B33)),$S33="No"),0,SUMPRODUCT(($C$3:$N$3&lt;TODAY())*((($R33="")+($R33&lt;=$C$3:$N$3))&gt;0)*(($B33-$C33:$N33)&gt;0)*($B33-$C33:$N33))))</f>
        <v/>
      </c>
      <c r="U33" s="8">
        <f>IF(OR($A33="",NOT(ISNUMBER($B33)),$S33="No",$B$1&lt;&gt;YEAR(TODAY())),0,IF(OR($R33="",$R33&lt;=INDEX($C$3:$N$3,MONTH(TODAY()))),$B33,0))</f>
        <v/>
      </c>
      <c r="V33" s="8">
        <f>IF(OR($A33="",$B$1&lt;&gt;YEAR(TODAY())),0,N(INDEX($C33:$N33,MONTH(TODAY()))))</f>
        <v/>
      </c>
      <c r="W33">
        <f>IF($Q33="Overdue",COUNTIF($Q$5:$Q33,"Overdue"),"")</f>
        <v/>
      </c>
    </row>
    <row r="34">
      <c r="B34" s="12">
        <f>IF($A34="","",IFERROR(INDEX(Members!$I$2:$I$251,MATCH($A34,Members!$A$2:$A$251,0)),""))</f>
        <v/>
      </c>
      <c r="C34" s="8" t="n"/>
      <c r="D34" s="8" t="n"/>
      <c r="E34" s="8" t="n"/>
      <c r="F34" s="8" t="n"/>
      <c r="G34" s="8" t="n"/>
      <c r="H34" s="8" t="n"/>
      <c r="I34" s="8" t="n"/>
      <c r="J34" s="8" t="n"/>
      <c r="K34" s="8" t="n"/>
      <c r="L34" s="8" t="n"/>
      <c r="M34" s="8" t="n"/>
      <c r="N34" s="8" t="n"/>
      <c r="O34" s="12">
        <f>IF($A34="","",SUM($C34:$N34))</f>
        <v/>
      </c>
      <c r="P34" s="12">
        <f>IF($A34="","",IF(OR(NOT(ISNUMBER($B34)),$S34="No"),0,SUMPRODUCT(($C$2:$N$2&lt;=TODAY())*((($R34="")+($R34&lt;=$C$3:$N$3))&gt;0)*(($B34-$C34:$N34)&gt;0)*($B34-$C34:$N34))))</f>
        <v/>
      </c>
      <c r="Q34" s="13">
        <f>IF($A34="","",IF(NOT(ISNUMBER($B34)),"Check name",IF($S34="No","Inactive",IF($P34=0,"Paid",IF($T34&gt;0,"Overdue","Pending")))))</f>
        <v/>
      </c>
      <c r="R34" s="7">
        <f>IF($A34="","",IFERROR(IF(INDEX(Members!$H$2:$H$251,MATCH($A34,Members!$A$2:$A$251,0))="","",INDEX(Members!$H$2:$H$251,MATCH($A34,Members!$A$2:$A$251,0))),""))</f>
        <v/>
      </c>
      <c r="S34">
        <f>IF($A34="","",IFERROR(IF(INDEX(Members!$J$2:$J$251,MATCH($A34,Members!$A$2:$A$251,0))="No","No","Yes"),"Yes"))</f>
        <v/>
      </c>
      <c r="T34" s="8">
        <f>IF($A34="","",IF(OR(NOT(ISNUMBER($B34)),$S34="No"),0,SUMPRODUCT(($C$3:$N$3&lt;TODAY())*((($R34="")+($R34&lt;=$C$3:$N$3))&gt;0)*(($B34-$C34:$N34)&gt;0)*($B34-$C34:$N34))))</f>
        <v/>
      </c>
      <c r="U34" s="8">
        <f>IF(OR($A34="",NOT(ISNUMBER($B34)),$S34="No",$B$1&lt;&gt;YEAR(TODAY())),0,IF(OR($R34="",$R34&lt;=INDEX($C$3:$N$3,MONTH(TODAY()))),$B34,0))</f>
        <v/>
      </c>
      <c r="V34" s="8">
        <f>IF(OR($A34="",$B$1&lt;&gt;YEAR(TODAY())),0,N(INDEX($C34:$N34,MONTH(TODAY()))))</f>
        <v/>
      </c>
      <c r="W34">
        <f>IF($Q34="Overdue",COUNTIF($Q$5:$Q34,"Overdue"),"")</f>
        <v/>
      </c>
    </row>
    <row r="35">
      <c r="B35" s="12">
        <f>IF($A35="","",IFERROR(INDEX(Members!$I$2:$I$251,MATCH($A35,Members!$A$2:$A$251,0)),""))</f>
        <v/>
      </c>
      <c r="C35" s="8" t="n"/>
      <c r="D35" s="8" t="n"/>
      <c r="E35" s="8" t="n"/>
      <c r="F35" s="8" t="n"/>
      <c r="G35" s="8" t="n"/>
      <c r="H35" s="8" t="n"/>
      <c r="I35" s="8" t="n"/>
      <c r="J35" s="8" t="n"/>
      <c r="K35" s="8" t="n"/>
      <c r="L35" s="8" t="n"/>
      <c r="M35" s="8" t="n"/>
      <c r="N35" s="8" t="n"/>
      <c r="O35" s="12">
        <f>IF($A35="","",SUM($C35:$N35))</f>
        <v/>
      </c>
      <c r="P35" s="12">
        <f>IF($A35="","",IF(OR(NOT(ISNUMBER($B35)),$S35="No"),0,SUMPRODUCT(($C$2:$N$2&lt;=TODAY())*((($R35="")+($R35&lt;=$C$3:$N$3))&gt;0)*(($B35-$C35:$N35)&gt;0)*($B35-$C35:$N35))))</f>
        <v/>
      </c>
      <c r="Q35" s="13">
        <f>IF($A35="","",IF(NOT(ISNUMBER($B35)),"Check name",IF($S35="No","Inactive",IF($P35=0,"Paid",IF($T35&gt;0,"Overdue","Pending")))))</f>
        <v/>
      </c>
      <c r="R35" s="7">
        <f>IF($A35="","",IFERROR(IF(INDEX(Members!$H$2:$H$251,MATCH($A35,Members!$A$2:$A$251,0))="","",INDEX(Members!$H$2:$H$251,MATCH($A35,Members!$A$2:$A$251,0))),""))</f>
        <v/>
      </c>
      <c r="S35">
        <f>IF($A35="","",IFERROR(IF(INDEX(Members!$J$2:$J$251,MATCH($A35,Members!$A$2:$A$251,0))="No","No","Yes"),"Yes"))</f>
        <v/>
      </c>
      <c r="T35" s="8">
        <f>IF($A35="","",IF(OR(NOT(ISNUMBER($B35)),$S35="No"),0,SUMPRODUCT(($C$3:$N$3&lt;TODAY())*((($R35="")+($R35&lt;=$C$3:$N$3))&gt;0)*(($B35-$C35:$N35)&gt;0)*($B35-$C35:$N35))))</f>
        <v/>
      </c>
      <c r="U35" s="8">
        <f>IF(OR($A35="",NOT(ISNUMBER($B35)),$S35="No",$B$1&lt;&gt;YEAR(TODAY())),0,IF(OR($R35="",$R35&lt;=INDEX($C$3:$N$3,MONTH(TODAY()))),$B35,0))</f>
        <v/>
      </c>
      <c r="V35" s="8">
        <f>IF(OR($A35="",$B$1&lt;&gt;YEAR(TODAY())),0,N(INDEX($C35:$N35,MONTH(TODAY()))))</f>
        <v/>
      </c>
      <c r="W35">
        <f>IF($Q35="Overdue",COUNTIF($Q$5:$Q35,"Overdue"),"")</f>
        <v/>
      </c>
    </row>
    <row r="36">
      <c r="B36" s="12">
        <f>IF($A36="","",IFERROR(INDEX(Members!$I$2:$I$251,MATCH($A36,Members!$A$2:$A$251,0)),""))</f>
        <v/>
      </c>
      <c r="C36" s="8" t="n"/>
      <c r="D36" s="8" t="n"/>
      <c r="E36" s="8" t="n"/>
      <c r="F36" s="8" t="n"/>
      <c r="G36" s="8" t="n"/>
      <c r="H36" s="8" t="n"/>
      <c r="I36" s="8" t="n"/>
      <c r="J36" s="8" t="n"/>
      <c r="K36" s="8" t="n"/>
      <c r="L36" s="8" t="n"/>
      <c r="M36" s="8" t="n"/>
      <c r="N36" s="8" t="n"/>
      <c r="O36" s="12">
        <f>IF($A36="","",SUM($C36:$N36))</f>
        <v/>
      </c>
      <c r="P36" s="12">
        <f>IF($A36="","",IF(OR(NOT(ISNUMBER($B36)),$S36="No"),0,SUMPRODUCT(($C$2:$N$2&lt;=TODAY())*((($R36="")+($R36&lt;=$C$3:$N$3))&gt;0)*(($B36-$C36:$N36)&gt;0)*($B36-$C36:$N36))))</f>
        <v/>
      </c>
      <c r="Q36" s="13">
        <f>IF($A36="","",IF(NOT(ISNUMBER($B36)),"Check name",IF($S36="No","Inactive",IF($P36=0,"Paid",IF($T36&gt;0,"Overdue","Pending")))))</f>
        <v/>
      </c>
      <c r="R36" s="7">
        <f>IF($A36="","",IFERROR(IF(INDEX(Members!$H$2:$H$251,MATCH($A36,Members!$A$2:$A$251,0))="","",INDEX(Members!$H$2:$H$251,MATCH($A36,Members!$A$2:$A$251,0))),""))</f>
        <v/>
      </c>
      <c r="S36">
        <f>IF($A36="","",IFERROR(IF(INDEX(Members!$J$2:$J$251,MATCH($A36,Members!$A$2:$A$251,0))="No","No","Yes"),"Yes"))</f>
        <v/>
      </c>
      <c r="T36" s="8">
        <f>IF($A36="","",IF(OR(NOT(ISNUMBER($B36)),$S36="No"),0,SUMPRODUCT(($C$3:$N$3&lt;TODAY())*((($R36="")+($R36&lt;=$C$3:$N$3))&gt;0)*(($B36-$C36:$N36)&gt;0)*($B36-$C36:$N36))))</f>
        <v/>
      </c>
      <c r="U36" s="8">
        <f>IF(OR($A36="",NOT(ISNUMBER($B36)),$S36="No",$B$1&lt;&gt;YEAR(TODAY())),0,IF(OR($R36="",$R36&lt;=INDEX($C$3:$N$3,MONTH(TODAY()))),$B36,0))</f>
        <v/>
      </c>
      <c r="V36" s="8">
        <f>IF(OR($A36="",$B$1&lt;&gt;YEAR(TODAY())),0,N(INDEX($C36:$N36,MONTH(TODAY()))))</f>
        <v/>
      </c>
      <c r="W36">
        <f>IF($Q36="Overdue",COUNTIF($Q$5:$Q36,"Overdue"),"")</f>
        <v/>
      </c>
    </row>
    <row r="37">
      <c r="B37" s="12">
        <f>IF($A37="","",IFERROR(INDEX(Members!$I$2:$I$251,MATCH($A37,Members!$A$2:$A$251,0)),""))</f>
        <v/>
      </c>
      <c r="C37" s="8" t="n"/>
      <c r="D37" s="8" t="n"/>
      <c r="E37" s="8" t="n"/>
      <c r="F37" s="8" t="n"/>
      <c r="G37" s="8" t="n"/>
      <c r="H37" s="8" t="n"/>
      <c r="I37" s="8" t="n"/>
      <c r="J37" s="8" t="n"/>
      <c r="K37" s="8" t="n"/>
      <c r="L37" s="8" t="n"/>
      <c r="M37" s="8" t="n"/>
      <c r="N37" s="8" t="n"/>
      <c r="O37" s="12">
        <f>IF($A37="","",SUM($C37:$N37))</f>
        <v/>
      </c>
      <c r="P37" s="12">
        <f>IF($A37="","",IF(OR(NOT(ISNUMBER($B37)),$S37="No"),0,SUMPRODUCT(($C$2:$N$2&lt;=TODAY())*((($R37="")+($R37&lt;=$C$3:$N$3))&gt;0)*(($B37-$C37:$N37)&gt;0)*($B37-$C37:$N37))))</f>
        <v/>
      </c>
      <c r="Q37" s="13">
        <f>IF($A37="","",IF(NOT(ISNUMBER($B37)),"Check name",IF($S37="No","Inactive",IF($P37=0,"Paid",IF($T37&gt;0,"Overdue","Pending")))))</f>
        <v/>
      </c>
      <c r="R37" s="7">
        <f>IF($A37="","",IFERROR(IF(INDEX(Members!$H$2:$H$251,MATCH($A37,Members!$A$2:$A$251,0))="","",INDEX(Members!$H$2:$H$251,MATCH($A37,Members!$A$2:$A$251,0))),""))</f>
        <v/>
      </c>
      <c r="S37">
        <f>IF($A37="","",IFERROR(IF(INDEX(Members!$J$2:$J$251,MATCH($A37,Members!$A$2:$A$251,0))="No","No","Yes"),"Yes"))</f>
        <v/>
      </c>
      <c r="T37" s="8">
        <f>IF($A37="","",IF(OR(NOT(ISNUMBER($B37)),$S37="No"),0,SUMPRODUCT(($C$3:$N$3&lt;TODAY())*((($R37="")+($R37&lt;=$C$3:$N$3))&gt;0)*(($B37-$C37:$N37)&gt;0)*($B37-$C37:$N37))))</f>
        <v/>
      </c>
      <c r="U37" s="8">
        <f>IF(OR($A37="",NOT(ISNUMBER($B37)),$S37="No",$B$1&lt;&gt;YEAR(TODAY())),0,IF(OR($R37="",$R37&lt;=INDEX($C$3:$N$3,MONTH(TODAY()))),$B37,0))</f>
        <v/>
      </c>
      <c r="V37" s="8">
        <f>IF(OR($A37="",$B$1&lt;&gt;YEAR(TODAY())),0,N(INDEX($C37:$N37,MONTH(TODAY()))))</f>
        <v/>
      </c>
      <c r="W37">
        <f>IF($Q37="Overdue",COUNTIF($Q$5:$Q37,"Overdue"),"")</f>
        <v/>
      </c>
    </row>
    <row r="38">
      <c r="B38" s="12">
        <f>IF($A38="","",IFERROR(INDEX(Members!$I$2:$I$251,MATCH($A38,Members!$A$2:$A$251,0)),""))</f>
        <v/>
      </c>
      <c r="C38" s="8" t="n"/>
      <c r="D38" s="8" t="n"/>
      <c r="E38" s="8" t="n"/>
      <c r="F38" s="8" t="n"/>
      <c r="G38" s="8" t="n"/>
      <c r="H38" s="8" t="n"/>
      <c r="I38" s="8" t="n"/>
      <c r="J38" s="8" t="n"/>
      <c r="K38" s="8" t="n"/>
      <c r="L38" s="8" t="n"/>
      <c r="M38" s="8" t="n"/>
      <c r="N38" s="8" t="n"/>
      <c r="O38" s="12">
        <f>IF($A38="","",SUM($C38:$N38))</f>
        <v/>
      </c>
      <c r="P38" s="12">
        <f>IF($A38="","",IF(OR(NOT(ISNUMBER($B38)),$S38="No"),0,SUMPRODUCT(($C$2:$N$2&lt;=TODAY())*((($R38="")+($R38&lt;=$C$3:$N$3))&gt;0)*(($B38-$C38:$N38)&gt;0)*($B38-$C38:$N38))))</f>
        <v/>
      </c>
      <c r="Q38" s="13">
        <f>IF($A38="","",IF(NOT(ISNUMBER($B38)),"Check name",IF($S38="No","Inactive",IF($P38=0,"Paid",IF($T38&gt;0,"Overdue","Pending")))))</f>
        <v/>
      </c>
      <c r="R38" s="7">
        <f>IF($A38="","",IFERROR(IF(INDEX(Members!$H$2:$H$251,MATCH($A38,Members!$A$2:$A$251,0))="","",INDEX(Members!$H$2:$H$251,MATCH($A38,Members!$A$2:$A$251,0))),""))</f>
        <v/>
      </c>
      <c r="S38">
        <f>IF($A38="","",IFERROR(IF(INDEX(Members!$J$2:$J$251,MATCH($A38,Members!$A$2:$A$251,0))="No","No","Yes"),"Yes"))</f>
        <v/>
      </c>
      <c r="T38" s="8">
        <f>IF($A38="","",IF(OR(NOT(ISNUMBER($B38)),$S38="No"),0,SUMPRODUCT(($C$3:$N$3&lt;TODAY())*((($R38="")+($R38&lt;=$C$3:$N$3))&gt;0)*(($B38-$C38:$N38)&gt;0)*($B38-$C38:$N38))))</f>
        <v/>
      </c>
      <c r="U38" s="8">
        <f>IF(OR($A38="",NOT(ISNUMBER($B38)),$S38="No",$B$1&lt;&gt;YEAR(TODAY())),0,IF(OR($R38="",$R38&lt;=INDEX($C$3:$N$3,MONTH(TODAY()))),$B38,0))</f>
        <v/>
      </c>
      <c r="V38" s="8">
        <f>IF(OR($A38="",$B$1&lt;&gt;YEAR(TODAY())),0,N(INDEX($C38:$N38,MONTH(TODAY()))))</f>
        <v/>
      </c>
      <c r="W38">
        <f>IF($Q38="Overdue",COUNTIF($Q$5:$Q38,"Overdue"),"")</f>
        <v/>
      </c>
    </row>
    <row r="39">
      <c r="B39" s="12">
        <f>IF($A39="","",IFERROR(INDEX(Members!$I$2:$I$251,MATCH($A39,Members!$A$2:$A$251,0)),""))</f>
        <v/>
      </c>
      <c r="C39" s="8" t="n"/>
      <c r="D39" s="8" t="n"/>
      <c r="E39" s="8" t="n"/>
      <c r="F39" s="8" t="n"/>
      <c r="G39" s="8" t="n"/>
      <c r="H39" s="8" t="n"/>
      <c r="I39" s="8" t="n"/>
      <c r="J39" s="8" t="n"/>
      <c r="K39" s="8" t="n"/>
      <c r="L39" s="8" t="n"/>
      <c r="M39" s="8" t="n"/>
      <c r="N39" s="8" t="n"/>
      <c r="O39" s="12">
        <f>IF($A39="","",SUM($C39:$N39))</f>
        <v/>
      </c>
      <c r="P39" s="12">
        <f>IF($A39="","",IF(OR(NOT(ISNUMBER($B39)),$S39="No"),0,SUMPRODUCT(($C$2:$N$2&lt;=TODAY())*((($R39="")+($R39&lt;=$C$3:$N$3))&gt;0)*(($B39-$C39:$N39)&gt;0)*($B39-$C39:$N39))))</f>
        <v/>
      </c>
      <c r="Q39" s="13">
        <f>IF($A39="","",IF(NOT(ISNUMBER($B39)),"Check name",IF($S39="No","Inactive",IF($P39=0,"Paid",IF($T39&gt;0,"Overdue","Pending")))))</f>
        <v/>
      </c>
      <c r="R39" s="7">
        <f>IF($A39="","",IFERROR(IF(INDEX(Members!$H$2:$H$251,MATCH($A39,Members!$A$2:$A$251,0))="","",INDEX(Members!$H$2:$H$251,MATCH($A39,Members!$A$2:$A$251,0))),""))</f>
        <v/>
      </c>
      <c r="S39">
        <f>IF($A39="","",IFERROR(IF(INDEX(Members!$J$2:$J$251,MATCH($A39,Members!$A$2:$A$251,0))="No","No","Yes"),"Yes"))</f>
        <v/>
      </c>
      <c r="T39" s="8">
        <f>IF($A39="","",IF(OR(NOT(ISNUMBER($B39)),$S39="No"),0,SUMPRODUCT(($C$3:$N$3&lt;TODAY())*((($R39="")+($R39&lt;=$C$3:$N$3))&gt;0)*(($B39-$C39:$N39)&gt;0)*($B39-$C39:$N39))))</f>
        <v/>
      </c>
      <c r="U39" s="8">
        <f>IF(OR($A39="",NOT(ISNUMBER($B39)),$S39="No",$B$1&lt;&gt;YEAR(TODAY())),0,IF(OR($R39="",$R39&lt;=INDEX($C$3:$N$3,MONTH(TODAY()))),$B39,0))</f>
        <v/>
      </c>
      <c r="V39" s="8">
        <f>IF(OR($A39="",$B$1&lt;&gt;YEAR(TODAY())),0,N(INDEX($C39:$N39,MONTH(TODAY()))))</f>
        <v/>
      </c>
      <c r="W39">
        <f>IF($Q39="Overdue",COUNTIF($Q$5:$Q39,"Overdue"),"")</f>
        <v/>
      </c>
    </row>
    <row r="40">
      <c r="B40" s="12">
        <f>IF($A40="","",IFERROR(INDEX(Members!$I$2:$I$251,MATCH($A40,Members!$A$2:$A$251,0)),""))</f>
        <v/>
      </c>
      <c r="C40" s="8" t="n"/>
      <c r="D40" s="8" t="n"/>
      <c r="E40" s="8" t="n"/>
      <c r="F40" s="8" t="n"/>
      <c r="G40" s="8" t="n"/>
      <c r="H40" s="8" t="n"/>
      <c r="I40" s="8" t="n"/>
      <c r="J40" s="8" t="n"/>
      <c r="K40" s="8" t="n"/>
      <c r="L40" s="8" t="n"/>
      <c r="M40" s="8" t="n"/>
      <c r="N40" s="8" t="n"/>
      <c r="O40" s="12">
        <f>IF($A40="","",SUM($C40:$N40))</f>
        <v/>
      </c>
      <c r="P40" s="12">
        <f>IF($A40="","",IF(OR(NOT(ISNUMBER($B40)),$S40="No"),0,SUMPRODUCT(($C$2:$N$2&lt;=TODAY())*((($R40="")+($R40&lt;=$C$3:$N$3))&gt;0)*(($B40-$C40:$N40)&gt;0)*($B40-$C40:$N40))))</f>
        <v/>
      </c>
      <c r="Q40" s="13">
        <f>IF($A40="","",IF(NOT(ISNUMBER($B40)),"Check name",IF($S40="No","Inactive",IF($P40=0,"Paid",IF($T40&gt;0,"Overdue","Pending")))))</f>
        <v/>
      </c>
      <c r="R40" s="7">
        <f>IF($A40="","",IFERROR(IF(INDEX(Members!$H$2:$H$251,MATCH($A40,Members!$A$2:$A$251,0))="","",INDEX(Members!$H$2:$H$251,MATCH($A40,Members!$A$2:$A$251,0))),""))</f>
        <v/>
      </c>
      <c r="S40">
        <f>IF($A40="","",IFERROR(IF(INDEX(Members!$J$2:$J$251,MATCH($A40,Members!$A$2:$A$251,0))="No","No","Yes"),"Yes"))</f>
        <v/>
      </c>
      <c r="T40" s="8">
        <f>IF($A40="","",IF(OR(NOT(ISNUMBER($B40)),$S40="No"),0,SUMPRODUCT(($C$3:$N$3&lt;TODAY())*((($R40="")+($R40&lt;=$C$3:$N$3))&gt;0)*(($B40-$C40:$N40)&gt;0)*($B40-$C40:$N40))))</f>
        <v/>
      </c>
      <c r="U40" s="8">
        <f>IF(OR($A40="",NOT(ISNUMBER($B40)),$S40="No",$B$1&lt;&gt;YEAR(TODAY())),0,IF(OR($R40="",$R40&lt;=INDEX($C$3:$N$3,MONTH(TODAY()))),$B40,0))</f>
        <v/>
      </c>
      <c r="V40" s="8">
        <f>IF(OR($A40="",$B$1&lt;&gt;YEAR(TODAY())),0,N(INDEX($C40:$N40,MONTH(TODAY()))))</f>
        <v/>
      </c>
      <c r="W40">
        <f>IF($Q40="Overdue",COUNTIF($Q$5:$Q40,"Overdue"),"")</f>
        <v/>
      </c>
    </row>
    <row r="41">
      <c r="B41" s="12">
        <f>IF($A41="","",IFERROR(INDEX(Members!$I$2:$I$251,MATCH($A41,Members!$A$2:$A$251,0)),""))</f>
        <v/>
      </c>
      <c r="C41" s="8" t="n"/>
      <c r="D41" s="8" t="n"/>
      <c r="E41" s="8" t="n"/>
      <c r="F41" s="8" t="n"/>
      <c r="G41" s="8" t="n"/>
      <c r="H41" s="8" t="n"/>
      <c r="I41" s="8" t="n"/>
      <c r="J41" s="8" t="n"/>
      <c r="K41" s="8" t="n"/>
      <c r="L41" s="8" t="n"/>
      <c r="M41" s="8" t="n"/>
      <c r="N41" s="8" t="n"/>
      <c r="O41" s="12">
        <f>IF($A41="","",SUM($C41:$N41))</f>
        <v/>
      </c>
      <c r="P41" s="12">
        <f>IF($A41="","",IF(OR(NOT(ISNUMBER($B41)),$S41="No"),0,SUMPRODUCT(($C$2:$N$2&lt;=TODAY())*((($R41="")+($R41&lt;=$C$3:$N$3))&gt;0)*(($B41-$C41:$N41)&gt;0)*($B41-$C41:$N41))))</f>
        <v/>
      </c>
      <c r="Q41" s="13">
        <f>IF($A41="","",IF(NOT(ISNUMBER($B41)),"Check name",IF($S41="No","Inactive",IF($P41=0,"Paid",IF($T41&gt;0,"Overdue","Pending")))))</f>
        <v/>
      </c>
      <c r="R41" s="7">
        <f>IF($A41="","",IFERROR(IF(INDEX(Members!$H$2:$H$251,MATCH($A41,Members!$A$2:$A$251,0))="","",INDEX(Members!$H$2:$H$251,MATCH($A41,Members!$A$2:$A$251,0))),""))</f>
        <v/>
      </c>
      <c r="S41">
        <f>IF($A41="","",IFERROR(IF(INDEX(Members!$J$2:$J$251,MATCH($A41,Members!$A$2:$A$251,0))="No","No","Yes"),"Yes"))</f>
        <v/>
      </c>
      <c r="T41" s="8">
        <f>IF($A41="","",IF(OR(NOT(ISNUMBER($B41)),$S41="No"),0,SUMPRODUCT(($C$3:$N$3&lt;TODAY())*((($R41="")+($R41&lt;=$C$3:$N$3))&gt;0)*(($B41-$C41:$N41)&gt;0)*($B41-$C41:$N41))))</f>
        <v/>
      </c>
      <c r="U41" s="8">
        <f>IF(OR($A41="",NOT(ISNUMBER($B41)),$S41="No",$B$1&lt;&gt;YEAR(TODAY())),0,IF(OR($R41="",$R41&lt;=INDEX($C$3:$N$3,MONTH(TODAY()))),$B41,0))</f>
        <v/>
      </c>
      <c r="V41" s="8">
        <f>IF(OR($A41="",$B$1&lt;&gt;YEAR(TODAY())),0,N(INDEX($C41:$N41,MONTH(TODAY()))))</f>
        <v/>
      </c>
      <c r="W41">
        <f>IF($Q41="Overdue",COUNTIF($Q$5:$Q41,"Overdue"),"")</f>
        <v/>
      </c>
    </row>
    <row r="42">
      <c r="B42" s="12">
        <f>IF($A42="","",IFERROR(INDEX(Members!$I$2:$I$251,MATCH($A42,Members!$A$2:$A$251,0)),""))</f>
        <v/>
      </c>
      <c r="C42" s="8" t="n"/>
      <c r="D42" s="8" t="n"/>
      <c r="E42" s="8" t="n"/>
      <c r="F42" s="8" t="n"/>
      <c r="G42" s="8" t="n"/>
      <c r="H42" s="8" t="n"/>
      <c r="I42" s="8" t="n"/>
      <c r="J42" s="8" t="n"/>
      <c r="K42" s="8" t="n"/>
      <c r="L42" s="8" t="n"/>
      <c r="M42" s="8" t="n"/>
      <c r="N42" s="8" t="n"/>
      <c r="O42" s="12">
        <f>IF($A42="","",SUM($C42:$N42))</f>
        <v/>
      </c>
      <c r="P42" s="12">
        <f>IF($A42="","",IF(OR(NOT(ISNUMBER($B42)),$S42="No"),0,SUMPRODUCT(($C$2:$N$2&lt;=TODAY())*((($R42="")+($R42&lt;=$C$3:$N$3))&gt;0)*(($B42-$C42:$N42)&gt;0)*($B42-$C42:$N42))))</f>
        <v/>
      </c>
      <c r="Q42" s="13">
        <f>IF($A42="","",IF(NOT(ISNUMBER($B42)),"Check name",IF($S42="No","Inactive",IF($P42=0,"Paid",IF($T42&gt;0,"Overdue","Pending")))))</f>
        <v/>
      </c>
      <c r="R42" s="7">
        <f>IF($A42="","",IFERROR(IF(INDEX(Members!$H$2:$H$251,MATCH($A42,Members!$A$2:$A$251,0))="","",INDEX(Members!$H$2:$H$251,MATCH($A42,Members!$A$2:$A$251,0))),""))</f>
        <v/>
      </c>
      <c r="S42">
        <f>IF($A42="","",IFERROR(IF(INDEX(Members!$J$2:$J$251,MATCH($A42,Members!$A$2:$A$251,0))="No","No","Yes"),"Yes"))</f>
        <v/>
      </c>
      <c r="T42" s="8">
        <f>IF($A42="","",IF(OR(NOT(ISNUMBER($B42)),$S42="No"),0,SUMPRODUCT(($C$3:$N$3&lt;TODAY())*((($R42="")+($R42&lt;=$C$3:$N$3))&gt;0)*(($B42-$C42:$N42)&gt;0)*($B42-$C42:$N42))))</f>
        <v/>
      </c>
      <c r="U42" s="8">
        <f>IF(OR($A42="",NOT(ISNUMBER($B42)),$S42="No",$B$1&lt;&gt;YEAR(TODAY())),0,IF(OR($R42="",$R42&lt;=INDEX($C$3:$N$3,MONTH(TODAY()))),$B42,0))</f>
        <v/>
      </c>
      <c r="V42" s="8">
        <f>IF(OR($A42="",$B$1&lt;&gt;YEAR(TODAY())),0,N(INDEX($C42:$N42,MONTH(TODAY()))))</f>
        <v/>
      </c>
      <c r="W42">
        <f>IF($Q42="Overdue",COUNTIF($Q$5:$Q42,"Overdue"),"")</f>
        <v/>
      </c>
    </row>
    <row r="43">
      <c r="B43" s="12">
        <f>IF($A43="","",IFERROR(INDEX(Members!$I$2:$I$251,MATCH($A43,Members!$A$2:$A$251,0)),""))</f>
        <v/>
      </c>
      <c r="C43" s="8" t="n"/>
      <c r="D43" s="8" t="n"/>
      <c r="E43" s="8" t="n"/>
      <c r="F43" s="8" t="n"/>
      <c r="G43" s="8" t="n"/>
      <c r="H43" s="8" t="n"/>
      <c r="I43" s="8" t="n"/>
      <c r="J43" s="8" t="n"/>
      <c r="K43" s="8" t="n"/>
      <c r="L43" s="8" t="n"/>
      <c r="M43" s="8" t="n"/>
      <c r="N43" s="8" t="n"/>
      <c r="O43" s="12">
        <f>IF($A43="","",SUM($C43:$N43))</f>
        <v/>
      </c>
      <c r="P43" s="12">
        <f>IF($A43="","",IF(OR(NOT(ISNUMBER($B43)),$S43="No"),0,SUMPRODUCT(($C$2:$N$2&lt;=TODAY())*((($R43="")+($R43&lt;=$C$3:$N$3))&gt;0)*(($B43-$C43:$N43)&gt;0)*($B43-$C43:$N43))))</f>
        <v/>
      </c>
      <c r="Q43" s="13">
        <f>IF($A43="","",IF(NOT(ISNUMBER($B43)),"Check name",IF($S43="No","Inactive",IF($P43=0,"Paid",IF($T43&gt;0,"Overdue","Pending")))))</f>
        <v/>
      </c>
      <c r="R43" s="7">
        <f>IF($A43="","",IFERROR(IF(INDEX(Members!$H$2:$H$251,MATCH($A43,Members!$A$2:$A$251,0))="","",INDEX(Members!$H$2:$H$251,MATCH($A43,Members!$A$2:$A$251,0))),""))</f>
        <v/>
      </c>
      <c r="S43">
        <f>IF($A43="","",IFERROR(IF(INDEX(Members!$J$2:$J$251,MATCH($A43,Members!$A$2:$A$251,0))="No","No","Yes"),"Yes"))</f>
        <v/>
      </c>
      <c r="T43" s="8">
        <f>IF($A43="","",IF(OR(NOT(ISNUMBER($B43)),$S43="No"),0,SUMPRODUCT(($C$3:$N$3&lt;TODAY())*((($R43="")+($R43&lt;=$C$3:$N$3))&gt;0)*(($B43-$C43:$N43)&gt;0)*($B43-$C43:$N43))))</f>
        <v/>
      </c>
      <c r="U43" s="8">
        <f>IF(OR($A43="",NOT(ISNUMBER($B43)),$S43="No",$B$1&lt;&gt;YEAR(TODAY())),0,IF(OR($R43="",$R43&lt;=INDEX($C$3:$N$3,MONTH(TODAY()))),$B43,0))</f>
        <v/>
      </c>
      <c r="V43" s="8">
        <f>IF(OR($A43="",$B$1&lt;&gt;YEAR(TODAY())),0,N(INDEX($C43:$N43,MONTH(TODAY()))))</f>
        <v/>
      </c>
      <c r="W43">
        <f>IF($Q43="Overdue",COUNTIF($Q$5:$Q43,"Overdue"),"")</f>
        <v/>
      </c>
    </row>
    <row r="44">
      <c r="B44" s="12">
        <f>IF($A44="","",IFERROR(INDEX(Members!$I$2:$I$251,MATCH($A44,Members!$A$2:$A$251,0)),""))</f>
        <v/>
      </c>
      <c r="C44" s="8" t="n"/>
      <c r="D44" s="8" t="n"/>
      <c r="E44" s="8" t="n"/>
      <c r="F44" s="8" t="n"/>
      <c r="G44" s="8" t="n"/>
      <c r="H44" s="8" t="n"/>
      <c r="I44" s="8" t="n"/>
      <c r="J44" s="8" t="n"/>
      <c r="K44" s="8" t="n"/>
      <c r="L44" s="8" t="n"/>
      <c r="M44" s="8" t="n"/>
      <c r="N44" s="8" t="n"/>
      <c r="O44" s="12">
        <f>IF($A44="","",SUM($C44:$N44))</f>
        <v/>
      </c>
      <c r="P44" s="12">
        <f>IF($A44="","",IF(OR(NOT(ISNUMBER($B44)),$S44="No"),0,SUMPRODUCT(($C$2:$N$2&lt;=TODAY())*((($R44="")+($R44&lt;=$C$3:$N$3))&gt;0)*(($B44-$C44:$N44)&gt;0)*($B44-$C44:$N44))))</f>
        <v/>
      </c>
      <c r="Q44" s="13">
        <f>IF($A44="","",IF(NOT(ISNUMBER($B44)),"Check name",IF($S44="No","Inactive",IF($P44=0,"Paid",IF($T44&gt;0,"Overdue","Pending")))))</f>
        <v/>
      </c>
      <c r="R44" s="7">
        <f>IF($A44="","",IFERROR(IF(INDEX(Members!$H$2:$H$251,MATCH($A44,Members!$A$2:$A$251,0))="","",INDEX(Members!$H$2:$H$251,MATCH($A44,Members!$A$2:$A$251,0))),""))</f>
        <v/>
      </c>
      <c r="S44">
        <f>IF($A44="","",IFERROR(IF(INDEX(Members!$J$2:$J$251,MATCH($A44,Members!$A$2:$A$251,0))="No","No","Yes"),"Yes"))</f>
        <v/>
      </c>
      <c r="T44" s="8">
        <f>IF($A44="","",IF(OR(NOT(ISNUMBER($B44)),$S44="No"),0,SUMPRODUCT(($C$3:$N$3&lt;TODAY())*((($R44="")+($R44&lt;=$C$3:$N$3))&gt;0)*(($B44-$C44:$N44)&gt;0)*($B44-$C44:$N44))))</f>
        <v/>
      </c>
      <c r="U44" s="8">
        <f>IF(OR($A44="",NOT(ISNUMBER($B44)),$S44="No",$B$1&lt;&gt;YEAR(TODAY())),0,IF(OR($R44="",$R44&lt;=INDEX($C$3:$N$3,MONTH(TODAY()))),$B44,0))</f>
        <v/>
      </c>
      <c r="V44" s="8">
        <f>IF(OR($A44="",$B$1&lt;&gt;YEAR(TODAY())),0,N(INDEX($C44:$N44,MONTH(TODAY()))))</f>
        <v/>
      </c>
      <c r="W44">
        <f>IF($Q44="Overdue",COUNTIF($Q$5:$Q44,"Overdue"),"")</f>
        <v/>
      </c>
    </row>
    <row r="45">
      <c r="B45" s="12">
        <f>IF($A45="","",IFERROR(INDEX(Members!$I$2:$I$251,MATCH($A45,Members!$A$2:$A$251,0)),""))</f>
        <v/>
      </c>
      <c r="C45" s="8" t="n"/>
      <c r="D45" s="8" t="n"/>
      <c r="E45" s="8" t="n"/>
      <c r="F45" s="8" t="n"/>
      <c r="G45" s="8" t="n"/>
      <c r="H45" s="8" t="n"/>
      <c r="I45" s="8" t="n"/>
      <c r="J45" s="8" t="n"/>
      <c r="K45" s="8" t="n"/>
      <c r="L45" s="8" t="n"/>
      <c r="M45" s="8" t="n"/>
      <c r="N45" s="8" t="n"/>
      <c r="O45" s="12">
        <f>IF($A45="","",SUM($C45:$N45))</f>
        <v/>
      </c>
      <c r="P45" s="12">
        <f>IF($A45="","",IF(OR(NOT(ISNUMBER($B45)),$S45="No"),0,SUMPRODUCT(($C$2:$N$2&lt;=TODAY())*((($R45="")+($R45&lt;=$C$3:$N$3))&gt;0)*(($B45-$C45:$N45)&gt;0)*($B45-$C45:$N45))))</f>
        <v/>
      </c>
      <c r="Q45" s="13">
        <f>IF($A45="","",IF(NOT(ISNUMBER($B45)),"Check name",IF($S45="No","Inactive",IF($P45=0,"Paid",IF($T45&gt;0,"Overdue","Pending")))))</f>
        <v/>
      </c>
      <c r="R45" s="7">
        <f>IF($A45="","",IFERROR(IF(INDEX(Members!$H$2:$H$251,MATCH($A45,Members!$A$2:$A$251,0))="","",INDEX(Members!$H$2:$H$251,MATCH($A45,Members!$A$2:$A$251,0))),""))</f>
        <v/>
      </c>
      <c r="S45">
        <f>IF($A45="","",IFERROR(IF(INDEX(Members!$J$2:$J$251,MATCH($A45,Members!$A$2:$A$251,0))="No","No","Yes"),"Yes"))</f>
        <v/>
      </c>
      <c r="T45" s="8">
        <f>IF($A45="","",IF(OR(NOT(ISNUMBER($B45)),$S45="No"),0,SUMPRODUCT(($C$3:$N$3&lt;TODAY())*((($R45="")+($R45&lt;=$C$3:$N$3))&gt;0)*(($B45-$C45:$N45)&gt;0)*($B45-$C45:$N45))))</f>
        <v/>
      </c>
      <c r="U45" s="8">
        <f>IF(OR($A45="",NOT(ISNUMBER($B45)),$S45="No",$B$1&lt;&gt;YEAR(TODAY())),0,IF(OR($R45="",$R45&lt;=INDEX($C$3:$N$3,MONTH(TODAY()))),$B45,0))</f>
        <v/>
      </c>
      <c r="V45" s="8">
        <f>IF(OR($A45="",$B$1&lt;&gt;YEAR(TODAY())),0,N(INDEX($C45:$N45,MONTH(TODAY()))))</f>
        <v/>
      </c>
      <c r="W45">
        <f>IF($Q45="Overdue",COUNTIF($Q$5:$Q45,"Overdue"),"")</f>
        <v/>
      </c>
    </row>
    <row r="46">
      <c r="B46" s="12">
        <f>IF($A46="","",IFERROR(INDEX(Members!$I$2:$I$251,MATCH($A46,Members!$A$2:$A$251,0)),""))</f>
        <v/>
      </c>
      <c r="C46" s="8" t="n"/>
      <c r="D46" s="8" t="n"/>
      <c r="E46" s="8" t="n"/>
      <c r="F46" s="8" t="n"/>
      <c r="G46" s="8" t="n"/>
      <c r="H46" s="8" t="n"/>
      <c r="I46" s="8" t="n"/>
      <c r="J46" s="8" t="n"/>
      <c r="K46" s="8" t="n"/>
      <c r="L46" s="8" t="n"/>
      <c r="M46" s="8" t="n"/>
      <c r="N46" s="8" t="n"/>
      <c r="O46" s="12">
        <f>IF($A46="","",SUM($C46:$N46))</f>
        <v/>
      </c>
      <c r="P46" s="12">
        <f>IF($A46="","",IF(OR(NOT(ISNUMBER($B46)),$S46="No"),0,SUMPRODUCT(($C$2:$N$2&lt;=TODAY())*((($R46="")+($R46&lt;=$C$3:$N$3))&gt;0)*(($B46-$C46:$N46)&gt;0)*($B46-$C46:$N46))))</f>
        <v/>
      </c>
      <c r="Q46" s="13">
        <f>IF($A46="","",IF(NOT(ISNUMBER($B46)),"Check name",IF($S46="No","Inactive",IF($P46=0,"Paid",IF($T46&gt;0,"Overdue","Pending")))))</f>
        <v/>
      </c>
      <c r="R46" s="7">
        <f>IF($A46="","",IFERROR(IF(INDEX(Members!$H$2:$H$251,MATCH($A46,Members!$A$2:$A$251,0))="","",INDEX(Members!$H$2:$H$251,MATCH($A46,Members!$A$2:$A$251,0))),""))</f>
        <v/>
      </c>
      <c r="S46">
        <f>IF($A46="","",IFERROR(IF(INDEX(Members!$J$2:$J$251,MATCH($A46,Members!$A$2:$A$251,0))="No","No","Yes"),"Yes"))</f>
        <v/>
      </c>
      <c r="T46" s="8">
        <f>IF($A46="","",IF(OR(NOT(ISNUMBER($B46)),$S46="No"),0,SUMPRODUCT(($C$3:$N$3&lt;TODAY())*((($R46="")+($R46&lt;=$C$3:$N$3))&gt;0)*(($B46-$C46:$N46)&gt;0)*($B46-$C46:$N46))))</f>
        <v/>
      </c>
      <c r="U46" s="8">
        <f>IF(OR($A46="",NOT(ISNUMBER($B46)),$S46="No",$B$1&lt;&gt;YEAR(TODAY())),0,IF(OR($R46="",$R46&lt;=INDEX($C$3:$N$3,MONTH(TODAY()))),$B46,0))</f>
        <v/>
      </c>
      <c r="V46" s="8">
        <f>IF(OR($A46="",$B$1&lt;&gt;YEAR(TODAY())),0,N(INDEX($C46:$N46,MONTH(TODAY()))))</f>
        <v/>
      </c>
      <c r="W46">
        <f>IF($Q46="Overdue",COUNTIF($Q$5:$Q46,"Overdue"),"")</f>
        <v/>
      </c>
    </row>
    <row r="47">
      <c r="B47" s="12">
        <f>IF($A47="","",IFERROR(INDEX(Members!$I$2:$I$251,MATCH($A47,Members!$A$2:$A$251,0)),""))</f>
        <v/>
      </c>
      <c r="C47" s="8" t="n"/>
      <c r="D47" s="8" t="n"/>
      <c r="E47" s="8" t="n"/>
      <c r="F47" s="8" t="n"/>
      <c r="G47" s="8" t="n"/>
      <c r="H47" s="8" t="n"/>
      <c r="I47" s="8" t="n"/>
      <c r="J47" s="8" t="n"/>
      <c r="K47" s="8" t="n"/>
      <c r="L47" s="8" t="n"/>
      <c r="M47" s="8" t="n"/>
      <c r="N47" s="8" t="n"/>
      <c r="O47" s="12">
        <f>IF($A47="","",SUM($C47:$N47))</f>
        <v/>
      </c>
      <c r="P47" s="12">
        <f>IF($A47="","",IF(OR(NOT(ISNUMBER($B47)),$S47="No"),0,SUMPRODUCT(($C$2:$N$2&lt;=TODAY())*((($R47="")+($R47&lt;=$C$3:$N$3))&gt;0)*(($B47-$C47:$N47)&gt;0)*($B47-$C47:$N47))))</f>
        <v/>
      </c>
      <c r="Q47" s="13">
        <f>IF($A47="","",IF(NOT(ISNUMBER($B47)),"Check name",IF($S47="No","Inactive",IF($P47=0,"Paid",IF($T47&gt;0,"Overdue","Pending")))))</f>
        <v/>
      </c>
      <c r="R47" s="7">
        <f>IF($A47="","",IFERROR(IF(INDEX(Members!$H$2:$H$251,MATCH($A47,Members!$A$2:$A$251,0))="","",INDEX(Members!$H$2:$H$251,MATCH($A47,Members!$A$2:$A$251,0))),""))</f>
        <v/>
      </c>
      <c r="S47">
        <f>IF($A47="","",IFERROR(IF(INDEX(Members!$J$2:$J$251,MATCH($A47,Members!$A$2:$A$251,0))="No","No","Yes"),"Yes"))</f>
        <v/>
      </c>
      <c r="T47" s="8">
        <f>IF($A47="","",IF(OR(NOT(ISNUMBER($B47)),$S47="No"),0,SUMPRODUCT(($C$3:$N$3&lt;TODAY())*((($R47="")+($R47&lt;=$C$3:$N$3))&gt;0)*(($B47-$C47:$N47)&gt;0)*($B47-$C47:$N47))))</f>
        <v/>
      </c>
      <c r="U47" s="8">
        <f>IF(OR($A47="",NOT(ISNUMBER($B47)),$S47="No",$B$1&lt;&gt;YEAR(TODAY())),0,IF(OR($R47="",$R47&lt;=INDEX($C$3:$N$3,MONTH(TODAY()))),$B47,0))</f>
        <v/>
      </c>
      <c r="V47" s="8">
        <f>IF(OR($A47="",$B$1&lt;&gt;YEAR(TODAY())),0,N(INDEX($C47:$N47,MONTH(TODAY()))))</f>
        <v/>
      </c>
      <c r="W47">
        <f>IF($Q47="Overdue",COUNTIF($Q$5:$Q47,"Overdue"),"")</f>
        <v/>
      </c>
    </row>
    <row r="48">
      <c r="B48" s="12">
        <f>IF($A48="","",IFERROR(INDEX(Members!$I$2:$I$251,MATCH($A48,Members!$A$2:$A$251,0)),""))</f>
        <v/>
      </c>
      <c r="C48" s="8" t="n"/>
      <c r="D48" s="8" t="n"/>
      <c r="E48" s="8" t="n"/>
      <c r="F48" s="8" t="n"/>
      <c r="G48" s="8" t="n"/>
      <c r="H48" s="8" t="n"/>
      <c r="I48" s="8" t="n"/>
      <c r="J48" s="8" t="n"/>
      <c r="K48" s="8" t="n"/>
      <c r="L48" s="8" t="n"/>
      <c r="M48" s="8" t="n"/>
      <c r="N48" s="8" t="n"/>
      <c r="O48" s="12">
        <f>IF($A48="","",SUM($C48:$N48))</f>
        <v/>
      </c>
      <c r="P48" s="12">
        <f>IF($A48="","",IF(OR(NOT(ISNUMBER($B48)),$S48="No"),0,SUMPRODUCT(($C$2:$N$2&lt;=TODAY())*((($R48="")+($R48&lt;=$C$3:$N$3))&gt;0)*(($B48-$C48:$N48)&gt;0)*($B48-$C48:$N48))))</f>
        <v/>
      </c>
      <c r="Q48" s="13">
        <f>IF($A48="","",IF(NOT(ISNUMBER($B48)),"Check name",IF($S48="No","Inactive",IF($P48=0,"Paid",IF($T48&gt;0,"Overdue","Pending")))))</f>
        <v/>
      </c>
      <c r="R48" s="7">
        <f>IF($A48="","",IFERROR(IF(INDEX(Members!$H$2:$H$251,MATCH($A48,Members!$A$2:$A$251,0))="","",INDEX(Members!$H$2:$H$251,MATCH($A48,Members!$A$2:$A$251,0))),""))</f>
        <v/>
      </c>
      <c r="S48">
        <f>IF($A48="","",IFERROR(IF(INDEX(Members!$J$2:$J$251,MATCH($A48,Members!$A$2:$A$251,0))="No","No","Yes"),"Yes"))</f>
        <v/>
      </c>
      <c r="T48" s="8">
        <f>IF($A48="","",IF(OR(NOT(ISNUMBER($B48)),$S48="No"),0,SUMPRODUCT(($C$3:$N$3&lt;TODAY())*((($R48="")+($R48&lt;=$C$3:$N$3))&gt;0)*(($B48-$C48:$N48)&gt;0)*($B48-$C48:$N48))))</f>
        <v/>
      </c>
      <c r="U48" s="8">
        <f>IF(OR($A48="",NOT(ISNUMBER($B48)),$S48="No",$B$1&lt;&gt;YEAR(TODAY())),0,IF(OR($R48="",$R48&lt;=INDEX($C$3:$N$3,MONTH(TODAY()))),$B48,0))</f>
        <v/>
      </c>
      <c r="V48" s="8">
        <f>IF(OR($A48="",$B$1&lt;&gt;YEAR(TODAY())),0,N(INDEX($C48:$N48,MONTH(TODAY()))))</f>
        <v/>
      </c>
      <c r="W48">
        <f>IF($Q48="Overdue",COUNTIF($Q$5:$Q48,"Overdue"),"")</f>
        <v/>
      </c>
    </row>
    <row r="49">
      <c r="B49" s="12">
        <f>IF($A49="","",IFERROR(INDEX(Members!$I$2:$I$251,MATCH($A49,Members!$A$2:$A$251,0)),""))</f>
        <v/>
      </c>
      <c r="C49" s="8" t="n"/>
      <c r="D49" s="8" t="n"/>
      <c r="E49" s="8" t="n"/>
      <c r="F49" s="8" t="n"/>
      <c r="G49" s="8" t="n"/>
      <c r="H49" s="8" t="n"/>
      <c r="I49" s="8" t="n"/>
      <c r="J49" s="8" t="n"/>
      <c r="K49" s="8" t="n"/>
      <c r="L49" s="8" t="n"/>
      <c r="M49" s="8" t="n"/>
      <c r="N49" s="8" t="n"/>
      <c r="O49" s="12">
        <f>IF($A49="","",SUM($C49:$N49))</f>
        <v/>
      </c>
      <c r="P49" s="12">
        <f>IF($A49="","",IF(OR(NOT(ISNUMBER($B49)),$S49="No"),0,SUMPRODUCT(($C$2:$N$2&lt;=TODAY())*((($R49="")+($R49&lt;=$C$3:$N$3))&gt;0)*(($B49-$C49:$N49)&gt;0)*($B49-$C49:$N49))))</f>
        <v/>
      </c>
      <c r="Q49" s="13">
        <f>IF($A49="","",IF(NOT(ISNUMBER($B49)),"Check name",IF($S49="No","Inactive",IF($P49=0,"Paid",IF($T49&gt;0,"Overdue","Pending")))))</f>
        <v/>
      </c>
      <c r="R49" s="7">
        <f>IF($A49="","",IFERROR(IF(INDEX(Members!$H$2:$H$251,MATCH($A49,Members!$A$2:$A$251,0))="","",INDEX(Members!$H$2:$H$251,MATCH($A49,Members!$A$2:$A$251,0))),""))</f>
        <v/>
      </c>
      <c r="S49">
        <f>IF($A49="","",IFERROR(IF(INDEX(Members!$J$2:$J$251,MATCH($A49,Members!$A$2:$A$251,0))="No","No","Yes"),"Yes"))</f>
        <v/>
      </c>
      <c r="T49" s="8">
        <f>IF($A49="","",IF(OR(NOT(ISNUMBER($B49)),$S49="No"),0,SUMPRODUCT(($C$3:$N$3&lt;TODAY())*((($R49="")+($R49&lt;=$C$3:$N$3))&gt;0)*(($B49-$C49:$N49)&gt;0)*($B49-$C49:$N49))))</f>
        <v/>
      </c>
      <c r="U49" s="8">
        <f>IF(OR($A49="",NOT(ISNUMBER($B49)),$S49="No",$B$1&lt;&gt;YEAR(TODAY())),0,IF(OR($R49="",$R49&lt;=INDEX($C$3:$N$3,MONTH(TODAY()))),$B49,0))</f>
        <v/>
      </c>
      <c r="V49" s="8">
        <f>IF(OR($A49="",$B$1&lt;&gt;YEAR(TODAY())),0,N(INDEX($C49:$N49,MONTH(TODAY()))))</f>
        <v/>
      </c>
      <c r="W49">
        <f>IF($Q49="Overdue",COUNTIF($Q$5:$Q49,"Overdue"),"")</f>
        <v/>
      </c>
    </row>
    <row r="50">
      <c r="B50" s="12">
        <f>IF($A50="","",IFERROR(INDEX(Members!$I$2:$I$251,MATCH($A50,Members!$A$2:$A$251,0)),""))</f>
        <v/>
      </c>
      <c r="C50" s="8" t="n"/>
      <c r="D50" s="8" t="n"/>
      <c r="E50" s="8" t="n"/>
      <c r="F50" s="8" t="n"/>
      <c r="G50" s="8" t="n"/>
      <c r="H50" s="8" t="n"/>
      <c r="I50" s="8" t="n"/>
      <c r="J50" s="8" t="n"/>
      <c r="K50" s="8" t="n"/>
      <c r="L50" s="8" t="n"/>
      <c r="M50" s="8" t="n"/>
      <c r="N50" s="8" t="n"/>
      <c r="O50" s="12">
        <f>IF($A50="","",SUM($C50:$N50))</f>
        <v/>
      </c>
      <c r="P50" s="12">
        <f>IF($A50="","",IF(OR(NOT(ISNUMBER($B50)),$S50="No"),0,SUMPRODUCT(($C$2:$N$2&lt;=TODAY())*((($R50="")+($R50&lt;=$C$3:$N$3))&gt;0)*(($B50-$C50:$N50)&gt;0)*($B50-$C50:$N50))))</f>
        <v/>
      </c>
      <c r="Q50" s="13">
        <f>IF($A50="","",IF(NOT(ISNUMBER($B50)),"Check name",IF($S50="No","Inactive",IF($P50=0,"Paid",IF($T50&gt;0,"Overdue","Pending")))))</f>
        <v/>
      </c>
      <c r="R50" s="7">
        <f>IF($A50="","",IFERROR(IF(INDEX(Members!$H$2:$H$251,MATCH($A50,Members!$A$2:$A$251,0))="","",INDEX(Members!$H$2:$H$251,MATCH($A50,Members!$A$2:$A$251,0))),""))</f>
        <v/>
      </c>
      <c r="S50">
        <f>IF($A50="","",IFERROR(IF(INDEX(Members!$J$2:$J$251,MATCH($A50,Members!$A$2:$A$251,0))="No","No","Yes"),"Yes"))</f>
        <v/>
      </c>
      <c r="T50" s="8">
        <f>IF($A50="","",IF(OR(NOT(ISNUMBER($B50)),$S50="No"),0,SUMPRODUCT(($C$3:$N$3&lt;TODAY())*((($R50="")+($R50&lt;=$C$3:$N$3))&gt;0)*(($B50-$C50:$N50)&gt;0)*($B50-$C50:$N50))))</f>
        <v/>
      </c>
      <c r="U50" s="8">
        <f>IF(OR($A50="",NOT(ISNUMBER($B50)),$S50="No",$B$1&lt;&gt;YEAR(TODAY())),0,IF(OR($R50="",$R50&lt;=INDEX($C$3:$N$3,MONTH(TODAY()))),$B50,0))</f>
        <v/>
      </c>
      <c r="V50" s="8">
        <f>IF(OR($A50="",$B$1&lt;&gt;YEAR(TODAY())),0,N(INDEX($C50:$N50,MONTH(TODAY()))))</f>
        <v/>
      </c>
      <c r="W50">
        <f>IF($Q50="Overdue",COUNTIF($Q$5:$Q50,"Overdue"),"")</f>
        <v/>
      </c>
    </row>
    <row r="51">
      <c r="B51" s="12">
        <f>IF($A51="","",IFERROR(INDEX(Members!$I$2:$I$251,MATCH($A51,Members!$A$2:$A$251,0)),""))</f>
        <v/>
      </c>
      <c r="C51" s="8" t="n"/>
      <c r="D51" s="8" t="n"/>
      <c r="E51" s="8" t="n"/>
      <c r="F51" s="8" t="n"/>
      <c r="G51" s="8" t="n"/>
      <c r="H51" s="8" t="n"/>
      <c r="I51" s="8" t="n"/>
      <c r="J51" s="8" t="n"/>
      <c r="K51" s="8" t="n"/>
      <c r="L51" s="8" t="n"/>
      <c r="M51" s="8" t="n"/>
      <c r="N51" s="8" t="n"/>
      <c r="O51" s="12">
        <f>IF($A51="","",SUM($C51:$N51))</f>
        <v/>
      </c>
      <c r="P51" s="12">
        <f>IF($A51="","",IF(OR(NOT(ISNUMBER($B51)),$S51="No"),0,SUMPRODUCT(($C$2:$N$2&lt;=TODAY())*((($R51="")+($R51&lt;=$C$3:$N$3))&gt;0)*(($B51-$C51:$N51)&gt;0)*($B51-$C51:$N51))))</f>
        <v/>
      </c>
      <c r="Q51" s="13">
        <f>IF($A51="","",IF(NOT(ISNUMBER($B51)),"Check name",IF($S51="No","Inactive",IF($P51=0,"Paid",IF($T51&gt;0,"Overdue","Pending")))))</f>
        <v/>
      </c>
      <c r="R51" s="7">
        <f>IF($A51="","",IFERROR(IF(INDEX(Members!$H$2:$H$251,MATCH($A51,Members!$A$2:$A$251,0))="","",INDEX(Members!$H$2:$H$251,MATCH($A51,Members!$A$2:$A$251,0))),""))</f>
        <v/>
      </c>
      <c r="S51">
        <f>IF($A51="","",IFERROR(IF(INDEX(Members!$J$2:$J$251,MATCH($A51,Members!$A$2:$A$251,0))="No","No","Yes"),"Yes"))</f>
        <v/>
      </c>
      <c r="T51" s="8">
        <f>IF($A51="","",IF(OR(NOT(ISNUMBER($B51)),$S51="No"),0,SUMPRODUCT(($C$3:$N$3&lt;TODAY())*((($R51="")+($R51&lt;=$C$3:$N$3))&gt;0)*(($B51-$C51:$N51)&gt;0)*($B51-$C51:$N51))))</f>
        <v/>
      </c>
      <c r="U51" s="8">
        <f>IF(OR($A51="",NOT(ISNUMBER($B51)),$S51="No",$B$1&lt;&gt;YEAR(TODAY())),0,IF(OR($R51="",$R51&lt;=INDEX($C$3:$N$3,MONTH(TODAY()))),$B51,0))</f>
        <v/>
      </c>
      <c r="V51" s="8">
        <f>IF(OR($A51="",$B$1&lt;&gt;YEAR(TODAY())),0,N(INDEX($C51:$N51,MONTH(TODAY()))))</f>
        <v/>
      </c>
      <c r="W51">
        <f>IF($Q51="Overdue",COUNTIF($Q$5:$Q51,"Overdue"),"")</f>
        <v/>
      </c>
    </row>
    <row r="52">
      <c r="B52" s="12">
        <f>IF($A52="","",IFERROR(INDEX(Members!$I$2:$I$251,MATCH($A52,Members!$A$2:$A$251,0)),""))</f>
        <v/>
      </c>
      <c r="C52" s="8" t="n"/>
      <c r="D52" s="8" t="n"/>
      <c r="E52" s="8" t="n"/>
      <c r="F52" s="8" t="n"/>
      <c r="G52" s="8" t="n"/>
      <c r="H52" s="8" t="n"/>
      <c r="I52" s="8" t="n"/>
      <c r="J52" s="8" t="n"/>
      <c r="K52" s="8" t="n"/>
      <c r="L52" s="8" t="n"/>
      <c r="M52" s="8" t="n"/>
      <c r="N52" s="8" t="n"/>
      <c r="O52" s="12">
        <f>IF($A52="","",SUM($C52:$N52))</f>
        <v/>
      </c>
      <c r="P52" s="12">
        <f>IF($A52="","",IF(OR(NOT(ISNUMBER($B52)),$S52="No"),0,SUMPRODUCT(($C$2:$N$2&lt;=TODAY())*((($R52="")+($R52&lt;=$C$3:$N$3))&gt;0)*(($B52-$C52:$N52)&gt;0)*($B52-$C52:$N52))))</f>
        <v/>
      </c>
      <c r="Q52" s="13">
        <f>IF($A52="","",IF(NOT(ISNUMBER($B52)),"Check name",IF($S52="No","Inactive",IF($P52=0,"Paid",IF($T52&gt;0,"Overdue","Pending")))))</f>
        <v/>
      </c>
      <c r="R52" s="7">
        <f>IF($A52="","",IFERROR(IF(INDEX(Members!$H$2:$H$251,MATCH($A52,Members!$A$2:$A$251,0))="","",INDEX(Members!$H$2:$H$251,MATCH($A52,Members!$A$2:$A$251,0))),""))</f>
        <v/>
      </c>
      <c r="S52">
        <f>IF($A52="","",IFERROR(IF(INDEX(Members!$J$2:$J$251,MATCH($A52,Members!$A$2:$A$251,0))="No","No","Yes"),"Yes"))</f>
        <v/>
      </c>
      <c r="T52" s="8">
        <f>IF($A52="","",IF(OR(NOT(ISNUMBER($B52)),$S52="No"),0,SUMPRODUCT(($C$3:$N$3&lt;TODAY())*((($R52="")+($R52&lt;=$C$3:$N$3))&gt;0)*(($B52-$C52:$N52)&gt;0)*($B52-$C52:$N52))))</f>
        <v/>
      </c>
      <c r="U52" s="8">
        <f>IF(OR($A52="",NOT(ISNUMBER($B52)),$S52="No",$B$1&lt;&gt;YEAR(TODAY())),0,IF(OR($R52="",$R52&lt;=INDEX($C$3:$N$3,MONTH(TODAY()))),$B52,0))</f>
        <v/>
      </c>
      <c r="V52" s="8">
        <f>IF(OR($A52="",$B$1&lt;&gt;YEAR(TODAY())),0,N(INDEX($C52:$N52,MONTH(TODAY()))))</f>
        <v/>
      </c>
      <c r="W52">
        <f>IF($Q52="Overdue",COUNTIF($Q$5:$Q52,"Overdue"),"")</f>
        <v/>
      </c>
    </row>
    <row r="53">
      <c r="B53" s="12">
        <f>IF($A53="","",IFERROR(INDEX(Members!$I$2:$I$251,MATCH($A53,Members!$A$2:$A$251,0)),""))</f>
        <v/>
      </c>
      <c r="C53" s="8" t="n"/>
      <c r="D53" s="8" t="n"/>
      <c r="E53" s="8" t="n"/>
      <c r="F53" s="8" t="n"/>
      <c r="G53" s="8" t="n"/>
      <c r="H53" s="8" t="n"/>
      <c r="I53" s="8" t="n"/>
      <c r="J53" s="8" t="n"/>
      <c r="K53" s="8" t="n"/>
      <c r="L53" s="8" t="n"/>
      <c r="M53" s="8" t="n"/>
      <c r="N53" s="8" t="n"/>
      <c r="O53" s="12">
        <f>IF($A53="","",SUM($C53:$N53))</f>
        <v/>
      </c>
      <c r="P53" s="12">
        <f>IF($A53="","",IF(OR(NOT(ISNUMBER($B53)),$S53="No"),0,SUMPRODUCT(($C$2:$N$2&lt;=TODAY())*((($R53="")+($R53&lt;=$C$3:$N$3))&gt;0)*(($B53-$C53:$N53)&gt;0)*($B53-$C53:$N53))))</f>
        <v/>
      </c>
      <c r="Q53" s="13">
        <f>IF($A53="","",IF(NOT(ISNUMBER($B53)),"Check name",IF($S53="No","Inactive",IF($P53=0,"Paid",IF($T53&gt;0,"Overdue","Pending")))))</f>
        <v/>
      </c>
      <c r="R53" s="7">
        <f>IF($A53="","",IFERROR(IF(INDEX(Members!$H$2:$H$251,MATCH($A53,Members!$A$2:$A$251,0))="","",INDEX(Members!$H$2:$H$251,MATCH($A53,Members!$A$2:$A$251,0))),""))</f>
        <v/>
      </c>
      <c r="S53">
        <f>IF($A53="","",IFERROR(IF(INDEX(Members!$J$2:$J$251,MATCH($A53,Members!$A$2:$A$251,0))="No","No","Yes"),"Yes"))</f>
        <v/>
      </c>
      <c r="T53" s="8">
        <f>IF($A53="","",IF(OR(NOT(ISNUMBER($B53)),$S53="No"),0,SUMPRODUCT(($C$3:$N$3&lt;TODAY())*((($R53="")+($R53&lt;=$C$3:$N$3))&gt;0)*(($B53-$C53:$N53)&gt;0)*($B53-$C53:$N53))))</f>
        <v/>
      </c>
      <c r="U53" s="8">
        <f>IF(OR($A53="",NOT(ISNUMBER($B53)),$S53="No",$B$1&lt;&gt;YEAR(TODAY())),0,IF(OR($R53="",$R53&lt;=INDEX($C$3:$N$3,MONTH(TODAY()))),$B53,0))</f>
        <v/>
      </c>
      <c r="V53" s="8">
        <f>IF(OR($A53="",$B$1&lt;&gt;YEAR(TODAY())),0,N(INDEX($C53:$N53,MONTH(TODAY()))))</f>
        <v/>
      </c>
      <c r="W53">
        <f>IF($Q53="Overdue",COUNTIF($Q$5:$Q53,"Overdue"),"")</f>
        <v/>
      </c>
    </row>
    <row r="54">
      <c r="B54" s="12">
        <f>IF($A54="","",IFERROR(INDEX(Members!$I$2:$I$251,MATCH($A54,Members!$A$2:$A$251,0)),""))</f>
        <v/>
      </c>
      <c r="C54" s="8" t="n"/>
      <c r="D54" s="8" t="n"/>
      <c r="E54" s="8" t="n"/>
      <c r="F54" s="8" t="n"/>
      <c r="G54" s="8" t="n"/>
      <c r="H54" s="8" t="n"/>
      <c r="I54" s="8" t="n"/>
      <c r="J54" s="8" t="n"/>
      <c r="K54" s="8" t="n"/>
      <c r="L54" s="8" t="n"/>
      <c r="M54" s="8" t="n"/>
      <c r="N54" s="8" t="n"/>
      <c r="O54" s="12">
        <f>IF($A54="","",SUM($C54:$N54))</f>
        <v/>
      </c>
      <c r="P54" s="12">
        <f>IF($A54="","",IF(OR(NOT(ISNUMBER($B54)),$S54="No"),0,SUMPRODUCT(($C$2:$N$2&lt;=TODAY())*((($R54="")+($R54&lt;=$C$3:$N$3))&gt;0)*(($B54-$C54:$N54)&gt;0)*($B54-$C54:$N54))))</f>
        <v/>
      </c>
      <c r="Q54" s="13">
        <f>IF($A54="","",IF(NOT(ISNUMBER($B54)),"Check name",IF($S54="No","Inactive",IF($P54=0,"Paid",IF($T54&gt;0,"Overdue","Pending")))))</f>
        <v/>
      </c>
      <c r="R54" s="7">
        <f>IF($A54="","",IFERROR(IF(INDEX(Members!$H$2:$H$251,MATCH($A54,Members!$A$2:$A$251,0))="","",INDEX(Members!$H$2:$H$251,MATCH($A54,Members!$A$2:$A$251,0))),""))</f>
        <v/>
      </c>
      <c r="S54">
        <f>IF($A54="","",IFERROR(IF(INDEX(Members!$J$2:$J$251,MATCH($A54,Members!$A$2:$A$251,0))="No","No","Yes"),"Yes"))</f>
        <v/>
      </c>
      <c r="T54" s="8">
        <f>IF($A54="","",IF(OR(NOT(ISNUMBER($B54)),$S54="No"),0,SUMPRODUCT(($C$3:$N$3&lt;TODAY())*((($R54="")+($R54&lt;=$C$3:$N$3))&gt;0)*(($B54-$C54:$N54)&gt;0)*($B54-$C54:$N54))))</f>
        <v/>
      </c>
      <c r="U54" s="8">
        <f>IF(OR($A54="",NOT(ISNUMBER($B54)),$S54="No",$B$1&lt;&gt;YEAR(TODAY())),0,IF(OR($R54="",$R54&lt;=INDEX($C$3:$N$3,MONTH(TODAY()))),$B54,0))</f>
        <v/>
      </c>
      <c r="V54" s="8">
        <f>IF(OR($A54="",$B$1&lt;&gt;YEAR(TODAY())),0,N(INDEX($C54:$N54,MONTH(TODAY()))))</f>
        <v/>
      </c>
      <c r="W54">
        <f>IF($Q54="Overdue",COUNTIF($Q$5:$Q54,"Overdue"),"")</f>
        <v/>
      </c>
    </row>
    <row r="55">
      <c r="B55" s="12">
        <f>IF($A55="","",IFERROR(INDEX(Members!$I$2:$I$251,MATCH($A55,Members!$A$2:$A$251,0)),""))</f>
        <v/>
      </c>
      <c r="C55" s="8" t="n"/>
      <c r="D55" s="8" t="n"/>
      <c r="E55" s="8" t="n"/>
      <c r="F55" s="8" t="n"/>
      <c r="G55" s="8" t="n"/>
      <c r="H55" s="8" t="n"/>
      <c r="I55" s="8" t="n"/>
      <c r="J55" s="8" t="n"/>
      <c r="K55" s="8" t="n"/>
      <c r="L55" s="8" t="n"/>
      <c r="M55" s="8" t="n"/>
      <c r="N55" s="8" t="n"/>
      <c r="O55" s="12">
        <f>IF($A55="","",SUM($C55:$N55))</f>
        <v/>
      </c>
      <c r="P55" s="12">
        <f>IF($A55="","",IF(OR(NOT(ISNUMBER($B55)),$S55="No"),0,SUMPRODUCT(($C$2:$N$2&lt;=TODAY())*((($R55="")+($R55&lt;=$C$3:$N$3))&gt;0)*(($B55-$C55:$N55)&gt;0)*($B55-$C55:$N55))))</f>
        <v/>
      </c>
      <c r="Q55" s="13">
        <f>IF($A55="","",IF(NOT(ISNUMBER($B55)),"Check name",IF($S55="No","Inactive",IF($P55=0,"Paid",IF($T55&gt;0,"Overdue","Pending")))))</f>
        <v/>
      </c>
      <c r="R55" s="7">
        <f>IF($A55="","",IFERROR(IF(INDEX(Members!$H$2:$H$251,MATCH($A55,Members!$A$2:$A$251,0))="","",INDEX(Members!$H$2:$H$251,MATCH($A55,Members!$A$2:$A$251,0))),""))</f>
        <v/>
      </c>
      <c r="S55">
        <f>IF($A55="","",IFERROR(IF(INDEX(Members!$J$2:$J$251,MATCH($A55,Members!$A$2:$A$251,0))="No","No","Yes"),"Yes"))</f>
        <v/>
      </c>
      <c r="T55" s="8">
        <f>IF($A55="","",IF(OR(NOT(ISNUMBER($B55)),$S55="No"),0,SUMPRODUCT(($C$3:$N$3&lt;TODAY())*((($R55="")+($R55&lt;=$C$3:$N$3))&gt;0)*(($B55-$C55:$N55)&gt;0)*($B55-$C55:$N55))))</f>
        <v/>
      </c>
      <c r="U55" s="8">
        <f>IF(OR($A55="",NOT(ISNUMBER($B55)),$S55="No",$B$1&lt;&gt;YEAR(TODAY())),0,IF(OR($R55="",$R55&lt;=INDEX($C$3:$N$3,MONTH(TODAY()))),$B55,0))</f>
        <v/>
      </c>
      <c r="V55" s="8">
        <f>IF(OR($A55="",$B$1&lt;&gt;YEAR(TODAY())),0,N(INDEX($C55:$N55,MONTH(TODAY()))))</f>
        <v/>
      </c>
      <c r="W55">
        <f>IF($Q55="Overdue",COUNTIF($Q$5:$Q55,"Overdue"),"")</f>
        <v/>
      </c>
    </row>
    <row r="56">
      <c r="B56" s="12">
        <f>IF($A56="","",IFERROR(INDEX(Members!$I$2:$I$251,MATCH($A56,Members!$A$2:$A$251,0)),""))</f>
        <v/>
      </c>
      <c r="C56" s="8" t="n"/>
      <c r="D56" s="8" t="n"/>
      <c r="E56" s="8" t="n"/>
      <c r="F56" s="8" t="n"/>
      <c r="G56" s="8" t="n"/>
      <c r="H56" s="8" t="n"/>
      <c r="I56" s="8" t="n"/>
      <c r="J56" s="8" t="n"/>
      <c r="K56" s="8" t="n"/>
      <c r="L56" s="8" t="n"/>
      <c r="M56" s="8" t="n"/>
      <c r="N56" s="8" t="n"/>
      <c r="O56" s="12">
        <f>IF($A56="","",SUM($C56:$N56))</f>
        <v/>
      </c>
      <c r="P56" s="12">
        <f>IF($A56="","",IF(OR(NOT(ISNUMBER($B56)),$S56="No"),0,SUMPRODUCT(($C$2:$N$2&lt;=TODAY())*((($R56="")+($R56&lt;=$C$3:$N$3))&gt;0)*(($B56-$C56:$N56)&gt;0)*($B56-$C56:$N56))))</f>
        <v/>
      </c>
      <c r="Q56" s="13">
        <f>IF($A56="","",IF(NOT(ISNUMBER($B56)),"Check name",IF($S56="No","Inactive",IF($P56=0,"Paid",IF($T56&gt;0,"Overdue","Pending")))))</f>
        <v/>
      </c>
      <c r="R56" s="7">
        <f>IF($A56="","",IFERROR(IF(INDEX(Members!$H$2:$H$251,MATCH($A56,Members!$A$2:$A$251,0))="","",INDEX(Members!$H$2:$H$251,MATCH($A56,Members!$A$2:$A$251,0))),""))</f>
        <v/>
      </c>
      <c r="S56">
        <f>IF($A56="","",IFERROR(IF(INDEX(Members!$J$2:$J$251,MATCH($A56,Members!$A$2:$A$251,0))="No","No","Yes"),"Yes"))</f>
        <v/>
      </c>
      <c r="T56" s="8">
        <f>IF($A56="","",IF(OR(NOT(ISNUMBER($B56)),$S56="No"),0,SUMPRODUCT(($C$3:$N$3&lt;TODAY())*((($R56="")+($R56&lt;=$C$3:$N$3))&gt;0)*(($B56-$C56:$N56)&gt;0)*($B56-$C56:$N56))))</f>
        <v/>
      </c>
      <c r="U56" s="8">
        <f>IF(OR($A56="",NOT(ISNUMBER($B56)),$S56="No",$B$1&lt;&gt;YEAR(TODAY())),0,IF(OR($R56="",$R56&lt;=INDEX($C$3:$N$3,MONTH(TODAY()))),$B56,0))</f>
        <v/>
      </c>
      <c r="V56" s="8">
        <f>IF(OR($A56="",$B$1&lt;&gt;YEAR(TODAY())),0,N(INDEX($C56:$N56,MONTH(TODAY()))))</f>
        <v/>
      </c>
      <c r="W56">
        <f>IF($Q56="Overdue",COUNTIF($Q$5:$Q56,"Overdue"),"")</f>
        <v/>
      </c>
    </row>
    <row r="57">
      <c r="B57" s="12">
        <f>IF($A57="","",IFERROR(INDEX(Members!$I$2:$I$251,MATCH($A57,Members!$A$2:$A$251,0)),""))</f>
        <v/>
      </c>
      <c r="C57" s="8" t="n"/>
      <c r="D57" s="8" t="n"/>
      <c r="E57" s="8" t="n"/>
      <c r="F57" s="8" t="n"/>
      <c r="G57" s="8" t="n"/>
      <c r="H57" s="8" t="n"/>
      <c r="I57" s="8" t="n"/>
      <c r="J57" s="8" t="n"/>
      <c r="K57" s="8" t="n"/>
      <c r="L57" s="8" t="n"/>
      <c r="M57" s="8" t="n"/>
      <c r="N57" s="8" t="n"/>
      <c r="O57" s="12">
        <f>IF($A57="","",SUM($C57:$N57))</f>
        <v/>
      </c>
      <c r="P57" s="12">
        <f>IF($A57="","",IF(OR(NOT(ISNUMBER($B57)),$S57="No"),0,SUMPRODUCT(($C$2:$N$2&lt;=TODAY())*((($R57="")+($R57&lt;=$C$3:$N$3))&gt;0)*(($B57-$C57:$N57)&gt;0)*($B57-$C57:$N57))))</f>
        <v/>
      </c>
      <c r="Q57" s="13">
        <f>IF($A57="","",IF(NOT(ISNUMBER($B57)),"Check name",IF($S57="No","Inactive",IF($P57=0,"Paid",IF($T57&gt;0,"Overdue","Pending")))))</f>
        <v/>
      </c>
      <c r="R57" s="7">
        <f>IF($A57="","",IFERROR(IF(INDEX(Members!$H$2:$H$251,MATCH($A57,Members!$A$2:$A$251,0))="","",INDEX(Members!$H$2:$H$251,MATCH($A57,Members!$A$2:$A$251,0))),""))</f>
        <v/>
      </c>
      <c r="S57">
        <f>IF($A57="","",IFERROR(IF(INDEX(Members!$J$2:$J$251,MATCH($A57,Members!$A$2:$A$251,0))="No","No","Yes"),"Yes"))</f>
        <v/>
      </c>
      <c r="T57" s="8">
        <f>IF($A57="","",IF(OR(NOT(ISNUMBER($B57)),$S57="No"),0,SUMPRODUCT(($C$3:$N$3&lt;TODAY())*((($R57="")+($R57&lt;=$C$3:$N$3))&gt;0)*(($B57-$C57:$N57)&gt;0)*($B57-$C57:$N57))))</f>
        <v/>
      </c>
      <c r="U57" s="8">
        <f>IF(OR($A57="",NOT(ISNUMBER($B57)),$S57="No",$B$1&lt;&gt;YEAR(TODAY())),0,IF(OR($R57="",$R57&lt;=INDEX($C$3:$N$3,MONTH(TODAY()))),$B57,0))</f>
        <v/>
      </c>
      <c r="V57" s="8">
        <f>IF(OR($A57="",$B$1&lt;&gt;YEAR(TODAY())),0,N(INDEX($C57:$N57,MONTH(TODAY()))))</f>
        <v/>
      </c>
      <c r="W57">
        <f>IF($Q57="Overdue",COUNTIF($Q$5:$Q57,"Overdue"),"")</f>
        <v/>
      </c>
    </row>
    <row r="58">
      <c r="B58" s="12">
        <f>IF($A58="","",IFERROR(INDEX(Members!$I$2:$I$251,MATCH($A58,Members!$A$2:$A$251,0)),""))</f>
        <v/>
      </c>
      <c r="C58" s="8" t="n"/>
      <c r="D58" s="8" t="n"/>
      <c r="E58" s="8" t="n"/>
      <c r="F58" s="8" t="n"/>
      <c r="G58" s="8" t="n"/>
      <c r="H58" s="8" t="n"/>
      <c r="I58" s="8" t="n"/>
      <c r="J58" s="8" t="n"/>
      <c r="K58" s="8" t="n"/>
      <c r="L58" s="8" t="n"/>
      <c r="M58" s="8" t="n"/>
      <c r="N58" s="8" t="n"/>
      <c r="O58" s="12">
        <f>IF($A58="","",SUM($C58:$N58))</f>
        <v/>
      </c>
      <c r="P58" s="12">
        <f>IF($A58="","",IF(OR(NOT(ISNUMBER($B58)),$S58="No"),0,SUMPRODUCT(($C$2:$N$2&lt;=TODAY())*((($R58="")+($R58&lt;=$C$3:$N$3))&gt;0)*(($B58-$C58:$N58)&gt;0)*($B58-$C58:$N58))))</f>
        <v/>
      </c>
      <c r="Q58" s="13">
        <f>IF($A58="","",IF(NOT(ISNUMBER($B58)),"Check name",IF($S58="No","Inactive",IF($P58=0,"Paid",IF($T58&gt;0,"Overdue","Pending")))))</f>
        <v/>
      </c>
      <c r="R58" s="7">
        <f>IF($A58="","",IFERROR(IF(INDEX(Members!$H$2:$H$251,MATCH($A58,Members!$A$2:$A$251,0))="","",INDEX(Members!$H$2:$H$251,MATCH($A58,Members!$A$2:$A$251,0))),""))</f>
        <v/>
      </c>
      <c r="S58">
        <f>IF($A58="","",IFERROR(IF(INDEX(Members!$J$2:$J$251,MATCH($A58,Members!$A$2:$A$251,0))="No","No","Yes"),"Yes"))</f>
        <v/>
      </c>
      <c r="T58" s="8">
        <f>IF($A58="","",IF(OR(NOT(ISNUMBER($B58)),$S58="No"),0,SUMPRODUCT(($C$3:$N$3&lt;TODAY())*((($R58="")+($R58&lt;=$C$3:$N$3))&gt;0)*(($B58-$C58:$N58)&gt;0)*($B58-$C58:$N58))))</f>
        <v/>
      </c>
      <c r="U58" s="8">
        <f>IF(OR($A58="",NOT(ISNUMBER($B58)),$S58="No",$B$1&lt;&gt;YEAR(TODAY())),0,IF(OR($R58="",$R58&lt;=INDEX($C$3:$N$3,MONTH(TODAY()))),$B58,0))</f>
        <v/>
      </c>
      <c r="V58" s="8">
        <f>IF(OR($A58="",$B$1&lt;&gt;YEAR(TODAY())),0,N(INDEX($C58:$N58,MONTH(TODAY()))))</f>
        <v/>
      </c>
      <c r="W58">
        <f>IF($Q58="Overdue",COUNTIF($Q$5:$Q58,"Overdue"),"")</f>
        <v/>
      </c>
    </row>
    <row r="59">
      <c r="B59" s="12">
        <f>IF($A59="","",IFERROR(INDEX(Members!$I$2:$I$251,MATCH($A59,Members!$A$2:$A$251,0)),""))</f>
        <v/>
      </c>
      <c r="C59" s="8" t="n"/>
      <c r="D59" s="8" t="n"/>
      <c r="E59" s="8" t="n"/>
      <c r="F59" s="8" t="n"/>
      <c r="G59" s="8" t="n"/>
      <c r="H59" s="8" t="n"/>
      <c r="I59" s="8" t="n"/>
      <c r="J59" s="8" t="n"/>
      <c r="K59" s="8" t="n"/>
      <c r="L59" s="8" t="n"/>
      <c r="M59" s="8" t="n"/>
      <c r="N59" s="8" t="n"/>
      <c r="O59" s="12">
        <f>IF($A59="","",SUM($C59:$N59))</f>
        <v/>
      </c>
      <c r="P59" s="12">
        <f>IF($A59="","",IF(OR(NOT(ISNUMBER($B59)),$S59="No"),0,SUMPRODUCT(($C$2:$N$2&lt;=TODAY())*((($R59="")+($R59&lt;=$C$3:$N$3))&gt;0)*(($B59-$C59:$N59)&gt;0)*($B59-$C59:$N59))))</f>
        <v/>
      </c>
      <c r="Q59" s="13">
        <f>IF($A59="","",IF(NOT(ISNUMBER($B59)),"Check name",IF($S59="No","Inactive",IF($P59=0,"Paid",IF($T59&gt;0,"Overdue","Pending")))))</f>
        <v/>
      </c>
      <c r="R59" s="7">
        <f>IF($A59="","",IFERROR(IF(INDEX(Members!$H$2:$H$251,MATCH($A59,Members!$A$2:$A$251,0))="","",INDEX(Members!$H$2:$H$251,MATCH($A59,Members!$A$2:$A$251,0))),""))</f>
        <v/>
      </c>
      <c r="S59">
        <f>IF($A59="","",IFERROR(IF(INDEX(Members!$J$2:$J$251,MATCH($A59,Members!$A$2:$A$251,0))="No","No","Yes"),"Yes"))</f>
        <v/>
      </c>
      <c r="T59" s="8">
        <f>IF($A59="","",IF(OR(NOT(ISNUMBER($B59)),$S59="No"),0,SUMPRODUCT(($C$3:$N$3&lt;TODAY())*((($R59="")+($R59&lt;=$C$3:$N$3))&gt;0)*(($B59-$C59:$N59)&gt;0)*($B59-$C59:$N59))))</f>
        <v/>
      </c>
      <c r="U59" s="8">
        <f>IF(OR($A59="",NOT(ISNUMBER($B59)),$S59="No",$B$1&lt;&gt;YEAR(TODAY())),0,IF(OR($R59="",$R59&lt;=INDEX($C$3:$N$3,MONTH(TODAY()))),$B59,0))</f>
        <v/>
      </c>
      <c r="V59" s="8">
        <f>IF(OR($A59="",$B$1&lt;&gt;YEAR(TODAY())),0,N(INDEX($C59:$N59,MONTH(TODAY()))))</f>
        <v/>
      </c>
      <c r="W59">
        <f>IF($Q59="Overdue",COUNTIF($Q$5:$Q59,"Overdue"),"")</f>
        <v/>
      </c>
    </row>
    <row r="60">
      <c r="B60" s="12">
        <f>IF($A60="","",IFERROR(INDEX(Members!$I$2:$I$251,MATCH($A60,Members!$A$2:$A$251,0)),""))</f>
        <v/>
      </c>
      <c r="C60" s="8" t="n"/>
      <c r="D60" s="8" t="n"/>
      <c r="E60" s="8" t="n"/>
      <c r="F60" s="8" t="n"/>
      <c r="G60" s="8" t="n"/>
      <c r="H60" s="8" t="n"/>
      <c r="I60" s="8" t="n"/>
      <c r="J60" s="8" t="n"/>
      <c r="K60" s="8" t="n"/>
      <c r="L60" s="8" t="n"/>
      <c r="M60" s="8" t="n"/>
      <c r="N60" s="8" t="n"/>
      <c r="O60" s="12">
        <f>IF($A60="","",SUM($C60:$N60))</f>
        <v/>
      </c>
      <c r="P60" s="12">
        <f>IF($A60="","",IF(OR(NOT(ISNUMBER($B60)),$S60="No"),0,SUMPRODUCT(($C$2:$N$2&lt;=TODAY())*((($R60="")+($R60&lt;=$C$3:$N$3))&gt;0)*(($B60-$C60:$N60)&gt;0)*($B60-$C60:$N60))))</f>
        <v/>
      </c>
      <c r="Q60" s="13">
        <f>IF($A60="","",IF(NOT(ISNUMBER($B60)),"Check name",IF($S60="No","Inactive",IF($P60=0,"Paid",IF($T60&gt;0,"Overdue","Pending")))))</f>
        <v/>
      </c>
      <c r="R60" s="7">
        <f>IF($A60="","",IFERROR(IF(INDEX(Members!$H$2:$H$251,MATCH($A60,Members!$A$2:$A$251,0))="","",INDEX(Members!$H$2:$H$251,MATCH($A60,Members!$A$2:$A$251,0))),""))</f>
        <v/>
      </c>
      <c r="S60">
        <f>IF($A60="","",IFERROR(IF(INDEX(Members!$J$2:$J$251,MATCH($A60,Members!$A$2:$A$251,0))="No","No","Yes"),"Yes"))</f>
        <v/>
      </c>
      <c r="T60" s="8">
        <f>IF($A60="","",IF(OR(NOT(ISNUMBER($B60)),$S60="No"),0,SUMPRODUCT(($C$3:$N$3&lt;TODAY())*((($R60="")+($R60&lt;=$C$3:$N$3))&gt;0)*(($B60-$C60:$N60)&gt;0)*($B60-$C60:$N60))))</f>
        <v/>
      </c>
      <c r="U60" s="8">
        <f>IF(OR($A60="",NOT(ISNUMBER($B60)),$S60="No",$B$1&lt;&gt;YEAR(TODAY())),0,IF(OR($R60="",$R60&lt;=INDEX($C$3:$N$3,MONTH(TODAY()))),$B60,0))</f>
        <v/>
      </c>
      <c r="V60" s="8">
        <f>IF(OR($A60="",$B$1&lt;&gt;YEAR(TODAY())),0,N(INDEX($C60:$N60,MONTH(TODAY()))))</f>
        <v/>
      </c>
      <c r="W60">
        <f>IF($Q60="Overdue",COUNTIF($Q$5:$Q60,"Overdue"),"")</f>
        <v/>
      </c>
    </row>
    <row r="61">
      <c r="B61" s="12">
        <f>IF($A61="","",IFERROR(INDEX(Members!$I$2:$I$251,MATCH($A61,Members!$A$2:$A$251,0)),""))</f>
        <v/>
      </c>
      <c r="C61" s="8" t="n"/>
      <c r="D61" s="8" t="n"/>
      <c r="E61" s="8" t="n"/>
      <c r="F61" s="8" t="n"/>
      <c r="G61" s="8" t="n"/>
      <c r="H61" s="8" t="n"/>
      <c r="I61" s="8" t="n"/>
      <c r="J61" s="8" t="n"/>
      <c r="K61" s="8" t="n"/>
      <c r="L61" s="8" t="n"/>
      <c r="M61" s="8" t="n"/>
      <c r="N61" s="8" t="n"/>
      <c r="O61" s="12">
        <f>IF($A61="","",SUM($C61:$N61))</f>
        <v/>
      </c>
      <c r="P61" s="12">
        <f>IF($A61="","",IF(OR(NOT(ISNUMBER($B61)),$S61="No"),0,SUMPRODUCT(($C$2:$N$2&lt;=TODAY())*((($R61="")+($R61&lt;=$C$3:$N$3))&gt;0)*(($B61-$C61:$N61)&gt;0)*($B61-$C61:$N61))))</f>
        <v/>
      </c>
      <c r="Q61" s="13">
        <f>IF($A61="","",IF(NOT(ISNUMBER($B61)),"Check name",IF($S61="No","Inactive",IF($P61=0,"Paid",IF($T61&gt;0,"Overdue","Pending")))))</f>
        <v/>
      </c>
      <c r="R61" s="7">
        <f>IF($A61="","",IFERROR(IF(INDEX(Members!$H$2:$H$251,MATCH($A61,Members!$A$2:$A$251,0))="","",INDEX(Members!$H$2:$H$251,MATCH($A61,Members!$A$2:$A$251,0))),""))</f>
        <v/>
      </c>
      <c r="S61">
        <f>IF($A61="","",IFERROR(IF(INDEX(Members!$J$2:$J$251,MATCH($A61,Members!$A$2:$A$251,0))="No","No","Yes"),"Yes"))</f>
        <v/>
      </c>
      <c r="T61" s="8">
        <f>IF($A61="","",IF(OR(NOT(ISNUMBER($B61)),$S61="No"),0,SUMPRODUCT(($C$3:$N$3&lt;TODAY())*((($R61="")+($R61&lt;=$C$3:$N$3))&gt;0)*(($B61-$C61:$N61)&gt;0)*($B61-$C61:$N61))))</f>
        <v/>
      </c>
      <c r="U61" s="8">
        <f>IF(OR($A61="",NOT(ISNUMBER($B61)),$S61="No",$B$1&lt;&gt;YEAR(TODAY())),0,IF(OR($R61="",$R61&lt;=INDEX($C$3:$N$3,MONTH(TODAY()))),$B61,0))</f>
        <v/>
      </c>
      <c r="V61" s="8">
        <f>IF(OR($A61="",$B$1&lt;&gt;YEAR(TODAY())),0,N(INDEX($C61:$N61,MONTH(TODAY()))))</f>
        <v/>
      </c>
      <c r="W61">
        <f>IF($Q61="Overdue",COUNTIF($Q$5:$Q61,"Overdue"),"")</f>
        <v/>
      </c>
    </row>
    <row r="62">
      <c r="B62" s="12">
        <f>IF($A62="","",IFERROR(INDEX(Members!$I$2:$I$251,MATCH($A62,Members!$A$2:$A$251,0)),""))</f>
        <v/>
      </c>
      <c r="C62" s="8" t="n"/>
      <c r="D62" s="8" t="n"/>
      <c r="E62" s="8" t="n"/>
      <c r="F62" s="8" t="n"/>
      <c r="G62" s="8" t="n"/>
      <c r="H62" s="8" t="n"/>
      <c r="I62" s="8" t="n"/>
      <c r="J62" s="8" t="n"/>
      <c r="K62" s="8" t="n"/>
      <c r="L62" s="8" t="n"/>
      <c r="M62" s="8" t="n"/>
      <c r="N62" s="8" t="n"/>
      <c r="O62" s="12">
        <f>IF($A62="","",SUM($C62:$N62))</f>
        <v/>
      </c>
      <c r="P62" s="12">
        <f>IF($A62="","",IF(OR(NOT(ISNUMBER($B62)),$S62="No"),0,SUMPRODUCT(($C$2:$N$2&lt;=TODAY())*((($R62="")+($R62&lt;=$C$3:$N$3))&gt;0)*(($B62-$C62:$N62)&gt;0)*($B62-$C62:$N62))))</f>
        <v/>
      </c>
      <c r="Q62" s="13">
        <f>IF($A62="","",IF(NOT(ISNUMBER($B62)),"Check name",IF($S62="No","Inactive",IF($P62=0,"Paid",IF($T62&gt;0,"Overdue","Pending")))))</f>
        <v/>
      </c>
      <c r="R62" s="7">
        <f>IF($A62="","",IFERROR(IF(INDEX(Members!$H$2:$H$251,MATCH($A62,Members!$A$2:$A$251,0))="","",INDEX(Members!$H$2:$H$251,MATCH($A62,Members!$A$2:$A$251,0))),""))</f>
        <v/>
      </c>
      <c r="S62">
        <f>IF($A62="","",IFERROR(IF(INDEX(Members!$J$2:$J$251,MATCH($A62,Members!$A$2:$A$251,0))="No","No","Yes"),"Yes"))</f>
        <v/>
      </c>
      <c r="T62" s="8">
        <f>IF($A62="","",IF(OR(NOT(ISNUMBER($B62)),$S62="No"),0,SUMPRODUCT(($C$3:$N$3&lt;TODAY())*((($R62="")+($R62&lt;=$C$3:$N$3))&gt;0)*(($B62-$C62:$N62)&gt;0)*($B62-$C62:$N62))))</f>
        <v/>
      </c>
      <c r="U62" s="8">
        <f>IF(OR($A62="",NOT(ISNUMBER($B62)),$S62="No",$B$1&lt;&gt;YEAR(TODAY())),0,IF(OR($R62="",$R62&lt;=INDEX($C$3:$N$3,MONTH(TODAY()))),$B62,0))</f>
        <v/>
      </c>
      <c r="V62" s="8">
        <f>IF(OR($A62="",$B$1&lt;&gt;YEAR(TODAY())),0,N(INDEX($C62:$N62,MONTH(TODAY()))))</f>
        <v/>
      </c>
      <c r="W62">
        <f>IF($Q62="Overdue",COUNTIF($Q$5:$Q62,"Overdue"),"")</f>
        <v/>
      </c>
    </row>
    <row r="63">
      <c r="B63" s="12">
        <f>IF($A63="","",IFERROR(INDEX(Members!$I$2:$I$251,MATCH($A63,Members!$A$2:$A$251,0)),""))</f>
        <v/>
      </c>
      <c r="C63" s="8" t="n"/>
      <c r="D63" s="8" t="n"/>
      <c r="E63" s="8" t="n"/>
      <c r="F63" s="8" t="n"/>
      <c r="G63" s="8" t="n"/>
      <c r="H63" s="8" t="n"/>
      <c r="I63" s="8" t="n"/>
      <c r="J63" s="8" t="n"/>
      <c r="K63" s="8" t="n"/>
      <c r="L63" s="8" t="n"/>
      <c r="M63" s="8" t="n"/>
      <c r="N63" s="8" t="n"/>
      <c r="O63" s="12">
        <f>IF($A63="","",SUM($C63:$N63))</f>
        <v/>
      </c>
      <c r="P63" s="12">
        <f>IF($A63="","",IF(OR(NOT(ISNUMBER($B63)),$S63="No"),0,SUMPRODUCT(($C$2:$N$2&lt;=TODAY())*((($R63="")+($R63&lt;=$C$3:$N$3))&gt;0)*(($B63-$C63:$N63)&gt;0)*($B63-$C63:$N63))))</f>
        <v/>
      </c>
      <c r="Q63" s="13">
        <f>IF($A63="","",IF(NOT(ISNUMBER($B63)),"Check name",IF($S63="No","Inactive",IF($P63=0,"Paid",IF($T63&gt;0,"Overdue","Pending")))))</f>
        <v/>
      </c>
      <c r="R63" s="7">
        <f>IF($A63="","",IFERROR(IF(INDEX(Members!$H$2:$H$251,MATCH($A63,Members!$A$2:$A$251,0))="","",INDEX(Members!$H$2:$H$251,MATCH($A63,Members!$A$2:$A$251,0))),""))</f>
        <v/>
      </c>
      <c r="S63">
        <f>IF($A63="","",IFERROR(IF(INDEX(Members!$J$2:$J$251,MATCH($A63,Members!$A$2:$A$251,0))="No","No","Yes"),"Yes"))</f>
        <v/>
      </c>
      <c r="T63" s="8">
        <f>IF($A63="","",IF(OR(NOT(ISNUMBER($B63)),$S63="No"),0,SUMPRODUCT(($C$3:$N$3&lt;TODAY())*((($R63="")+($R63&lt;=$C$3:$N$3))&gt;0)*(($B63-$C63:$N63)&gt;0)*($B63-$C63:$N63))))</f>
        <v/>
      </c>
      <c r="U63" s="8">
        <f>IF(OR($A63="",NOT(ISNUMBER($B63)),$S63="No",$B$1&lt;&gt;YEAR(TODAY())),0,IF(OR($R63="",$R63&lt;=INDEX($C$3:$N$3,MONTH(TODAY()))),$B63,0))</f>
        <v/>
      </c>
      <c r="V63" s="8">
        <f>IF(OR($A63="",$B$1&lt;&gt;YEAR(TODAY())),0,N(INDEX($C63:$N63,MONTH(TODAY()))))</f>
        <v/>
      </c>
      <c r="W63">
        <f>IF($Q63="Overdue",COUNTIF($Q$5:$Q63,"Overdue"),"")</f>
        <v/>
      </c>
    </row>
    <row r="64">
      <c r="B64" s="12">
        <f>IF($A64="","",IFERROR(INDEX(Members!$I$2:$I$251,MATCH($A64,Members!$A$2:$A$251,0)),""))</f>
        <v/>
      </c>
      <c r="C64" s="8" t="n"/>
      <c r="D64" s="8" t="n"/>
      <c r="E64" s="8" t="n"/>
      <c r="F64" s="8" t="n"/>
      <c r="G64" s="8" t="n"/>
      <c r="H64" s="8" t="n"/>
      <c r="I64" s="8" t="n"/>
      <c r="J64" s="8" t="n"/>
      <c r="K64" s="8" t="n"/>
      <c r="L64" s="8" t="n"/>
      <c r="M64" s="8" t="n"/>
      <c r="N64" s="8" t="n"/>
      <c r="O64" s="12">
        <f>IF($A64="","",SUM($C64:$N64))</f>
        <v/>
      </c>
      <c r="P64" s="12">
        <f>IF($A64="","",IF(OR(NOT(ISNUMBER($B64)),$S64="No"),0,SUMPRODUCT(($C$2:$N$2&lt;=TODAY())*((($R64="")+($R64&lt;=$C$3:$N$3))&gt;0)*(($B64-$C64:$N64)&gt;0)*($B64-$C64:$N64))))</f>
        <v/>
      </c>
      <c r="Q64" s="13">
        <f>IF($A64="","",IF(NOT(ISNUMBER($B64)),"Check name",IF($S64="No","Inactive",IF($P64=0,"Paid",IF($T64&gt;0,"Overdue","Pending")))))</f>
        <v/>
      </c>
      <c r="R64" s="7">
        <f>IF($A64="","",IFERROR(IF(INDEX(Members!$H$2:$H$251,MATCH($A64,Members!$A$2:$A$251,0))="","",INDEX(Members!$H$2:$H$251,MATCH($A64,Members!$A$2:$A$251,0))),""))</f>
        <v/>
      </c>
      <c r="S64">
        <f>IF($A64="","",IFERROR(IF(INDEX(Members!$J$2:$J$251,MATCH($A64,Members!$A$2:$A$251,0))="No","No","Yes"),"Yes"))</f>
        <v/>
      </c>
      <c r="T64" s="8">
        <f>IF($A64="","",IF(OR(NOT(ISNUMBER($B64)),$S64="No"),0,SUMPRODUCT(($C$3:$N$3&lt;TODAY())*((($R64="")+($R64&lt;=$C$3:$N$3))&gt;0)*(($B64-$C64:$N64)&gt;0)*($B64-$C64:$N64))))</f>
        <v/>
      </c>
      <c r="U64" s="8">
        <f>IF(OR($A64="",NOT(ISNUMBER($B64)),$S64="No",$B$1&lt;&gt;YEAR(TODAY())),0,IF(OR($R64="",$R64&lt;=INDEX($C$3:$N$3,MONTH(TODAY()))),$B64,0))</f>
        <v/>
      </c>
      <c r="V64" s="8">
        <f>IF(OR($A64="",$B$1&lt;&gt;YEAR(TODAY())),0,N(INDEX($C64:$N64,MONTH(TODAY()))))</f>
        <v/>
      </c>
      <c r="W64">
        <f>IF($Q64="Overdue",COUNTIF($Q$5:$Q64,"Overdue"),"")</f>
        <v/>
      </c>
    </row>
    <row r="65">
      <c r="B65" s="12">
        <f>IF($A65="","",IFERROR(INDEX(Members!$I$2:$I$251,MATCH($A65,Members!$A$2:$A$251,0)),""))</f>
        <v/>
      </c>
      <c r="C65" s="8" t="n"/>
      <c r="D65" s="8" t="n"/>
      <c r="E65" s="8" t="n"/>
      <c r="F65" s="8" t="n"/>
      <c r="G65" s="8" t="n"/>
      <c r="H65" s="8" t="n"/>
      <c r="I65" s="8" t="n"/>
      <c r="J65" s="8" t="n"/>
      <c r="K65" s="8" t="n"/>
      <c r="L65" s="8" t="n"/>
      <c r="M65" s="8" t="n"/>
      <c r="N65" s="8" t="n"/>
      <c r="O65" s="12">
        <f>IF($A65="","",SUM($C65:$N65))</f>
        <v/>
      </c>
      <c r="P65" s="12">
        <f>IF($A65="","",IF(OR(NOT(ISNUMBER($B65)),$S65="No"),0,SUMPRODUCT(($C$2:$N$2&lt;=TODAY())*((($R65="")+($R65&lt;=$C$3:$N$3))&gt;0)*(($B65-$C65:$N65)&gt;0)*($B65-$C65:$N65))))</f>
        <v/>
      </c>
      <c r="Q65" s="13">
        <f>IF($A65="","",IF(NOT(ISNUMBER($B65)),"Check name",IF($S65="No","Inactive",IF($P65=0,"Paid",IF($T65&gt;0,"Overdue","Pending")))))</f>
        <v/>
      </c>
      <c r="R65" s="7">
        <f>IF($A65="","",IFERROR(IF(INDEX(Members!$H$2:$H$251,MATCH($A65,Members!$A$2:$A$251,0))="","",INDEX(Members!$H$2:$H$251,MATCH($A65,Members!$A$2:$A$251,0))),""))</f>
        <v/>
      </c>
      <c r="S65">
        <f>IF($A65="","",IFERROR(IF(INDEX(Members!$J$2:$J$251,MATCH($A65,Members!$A$2:$A$251,0))="No","No","Yes"),"Yes"))</f>
        <v/>
      </c>
      <c r="T65" s="8">
        <f>IF($A65="","",IF(OR(NOT(ISNUMBER($B65)),$S65="No"),0,SUMPRODUCT(($C$3:$N$3&lt;TODAY())*((($R65="")+($R65&lt;=$C$3:$N$3))&gt;0)*(($B65-$C65:$N65)&gt;0)*($B65-$C65:$N65))))</f>
        <v/>
      </c>
      <c r="U65" s="8">
        <f>IF(OR($A65="",NOT(ISNUMBER($B65)),$S65="No",$B$1&lt;&gt;YEAR(TODAY())),0,IF(OR($R65="",$R65&lt;=INDEX($C$3:$N$3,MONTH(TODAY()))),$B65,0))</f>
        <v/>
      </c>
      <c r="V65" s="8">
        <f>IF(OR($A65="",$B$1&lt;&gt;YEAR(TODAY())),0,N(INDEX($C65:$N65,MONTH(TODAY()))))</f>
        <v/>
      </c>
      <c r="W65">
        <f>IF($Q65="Overdue",COUNTIF($Q$5:$Q65,"Overdue"),"")</f>
        <v/>
      </c>
    </row>
    <row r="66">
      <c r="B66" s="12">
        <f>IF($A66="","",IFERROR(INDEX(Members!$I$2:$I$251,MATCH($A66,Members!$A$2:$A$251,0)),""))</f>
        <v/>
      </c>
      <c r="C66" s="8" t="n"/>
      <c r="D66" s="8" t="n"/>
      <c r="E66" s="8" t="n"/>
      <c r="F66" s="8" t="n"/>
      <c r="G66" s="8" t="n"/>
      <c r="H66" s="8" t="n"/>
      <c r="I66" s="8" t="n"/>
      <c r="J66" s="8" t="n"/>
      <c r="K66" s="8" t="n"/>
      <c r="L66" s="8" t="n"/>
      <c r="M66" s="8" t="n"/>
      <c r="N66" s="8" t="n"/>
      <c r="O66" s="12">
        <f>IF($A66="","",SUM($C66:$N66))</f>
        <v/>
      </c>
      <c r="P66" s="12">
        <f>IF($A66="","",IF(OR(NOT(ISNUMBER($B66)),$S66="No"),0,SUMPRODUCT(($C$2:$N$2&lt;=TODAY())*((($R66="")+($R66&lt;=$C$3:$N$3))&gt;0)*(($B66-$C66:$N66)&gt;0)*($B66-$C66:$N66))))</f>
        <v/>
      </c>
      <c r="Q66" s="13">
        <f>IF($A66="","",IF(NOT(ISNUMBER($B66)),"Check name",IF($S66="No","Inactive",IF($P66=0,"Paid",IF($T66&gt;0,"Overdue","Pending")))))</f>
        <v/>
      </c>
      <c r="R66" s="7">
        <f>IF($A66="","",IFERROR(IF(INDEX(Members!$H$2:$H$251,MATCH($A66,Members!$A$2:$A$251,0))="","",INDEX(Members!$H$2:$H$251,MATCH($A66,Members!$A$2:$A$251,0))),""))</f>
        <v/>
      </c>
      <c r="S66">
        <f>IF($A66="","",IFERROR(IF(INDEX(Members!$J$2:$J$251,MATCH($A66,Members!$A$2:$A$251,0))="No","No","Yes"),"Yes"))</f>
        <v/>
      </c>
      <c r="T66" s="8">
        <f>IF($A66="","",IF(OR(NOT(ISNUMBER($B66)),$S66="No"),0,SUMPRODUCT(($C$3:$N$3&lt;TODAY())*((($R66="")+($R66&lt;=$C$3:$N$3))&gt;0)*(($B66-$C66:$N66)&gt;0)*($B66-$C66:$N66))))</f>
        <v/>
      </c>
      <c r="U66" s="8">
        <f>IF(OR($A66="",NOT(ISNUMBER($B66)),$S66="No",$B$1&lt;&gt;YEAR(TODAY())),0,IF(OR($R66="",$R66&lt;=INDEX($C$3:$N$3,MONTH(TODAY()))),$B66,0))</f>
        <v/>
      </c>
      <c r="V66" s="8">
        <f>IF(OR($A66="",$B$1&lt;&gt;YEAR(TODAY())),0,N(INDEX($C66:$N66,MONTH(TODAY()))))</f>
        <v/>
      </c>
      <c r="W66">
        <f>IF($Q66="Overdue",COUNTIF($Q$5:$Q66,"Overdue"),"")</f>
        <v/>
      </c>
    </row>
    <row r="67">
      <c r="B67" s="12">
        <f>IF($A67="","",IFERROR(INDEX(Members!$I$2:$I$251,MATCH($A67,Members!$A$2:$A$251,0)),""))</f>
        <v/>
      </c>
      <c r="C67" s="8" t="n"/>
      <c r="D67" s="8" t="n"/>
      <c r="E67" s="8" t="n"/>
      <c r="F67" s="8" t="n"/>
      <c r="G67" s="8" t="n"/>
      <c r="H67" s="8" t="n"/>
      <c r="I67" s="8" t="n"/>
      <c r="J67" s="8" t="n"/>
      <c r="K67" s="8" t="n"/>
      <c r="L67" s="8" t="n"/>
      <c r="M67" s="8" t="n"/>
      <c r="N67" s="8" t="n"/>
      <c r="O67" s="12">
        <f>IF($A67="","",SUM($C67:$N67))</f>
        <v/>
      </c>
      <c r="P67" s="12">
        <f>IF($A67="","",IF(OR(NOT(ISNUMBER($B67)),$S67="No"),0,SUMPRODUCT(($C$2:$N$2&lt;=TODAY())*((($R67="")+($R67&lt;=$C$3:$N$3))&gt;0)*(($B67-$C67:$N67)&gt;0)*($B67-$C67:$N67))))</f>
        <v/>
      </c>
      <c r="Q67" s="13">
        <f>IF($A67="","",IF(NOT(ISNUMBER($B67)),"Check name",IF($S67="No","Inactive",IF($P67=0,"Paid",IF($T67&gt;0,"Overdue","Pending")))))</f>
        <v/>
      </c>
      <c r="R67" s="7">
        <f>IF($A67="","",IFERROR(IF(INDEX(Members!$H$2:$H$251,MATCH($A67,Members!$A$2:$A$251,0))="","",INDEX(Members!$H$2:$H$251,MATCH($A67,Members!$A$2:$A$251,0))),""))</f>
        <v/>
      </c>
      <c r="S67">
        <f>IF($A67="","",IFERROR(IF(INDEX(Members!$J$2:$J$251,MATCH($A67,Members!$A$2:$A$251,0))="No","No","Yes"),"Yes"))</f>
        <v/>
      </c>
      <c r="T67" s="8">
        <f>IF($A67="","",IF(OR(NOT(ISNUMBER($B67)),$S67="No"),0,SUMPRODUCT(($C$3:$N$3&lt;TODAY())*((($R67="")+($R67&lt;=$C$3:$N$3))&gt;0)*(($B67-$C67:$N67)&gt;0)*($B67-$C67:$N67))))</f>
        <v/>
      </c>
      <c r="U67" s="8">
        <f>IF(OR($A67="",NOT(ISNUMBER($B67)),$S67="No",$B$1&lt;&gt;YEAR(TODAY())),0,IF(OR($R67="",$R67&lt;=INDEX($C$3:$N$3,MONTH(TODAY()))),$B67,0))</f>
        <v/>
      </c>
      <c r="V67" s="8">
        <f>IF(OR($A67="",$B$1&lt;&gt;YEAR(TODAY())),0,N(INDEX($C67:$N67,MONTH(TODAY()))))</f>
        <v/>
      </c>
      <c r="W67">
        <f>IF($Q67="Overdue",COUNTIF($Q$5:$Q67,"Overdue"),"")</f>
        <v/>
      </c>
    </row>
    <row r="68">
      <c r="B68" s="12">
        <f>IF($A68="","",IFERROR(INDEX(Members!$I$2:$I$251,MATCH($A68,Members!$A$2:$A$251,0)),""))</f>
        <v/>
      </c>
      <c r="C68" s="8" t="n"/>
      <c r="D68" s="8" t="n"/>
      <c r="E68" s="8" t="n"/>
      <c r="F68" s="8" t="n"/>
      <c r="G68" s="8" t="n"/>
      <c r="H68" s="8" t="n"/>
      <c r="I68" s="8" t="n"/>
      <c r="J68" s="8" t="n"/>
      <c r="K68" s="8" t="n"/>
      <c r="L68" s="8" t="n"/>
      <c r="M68" s="8" t="n"/>
      <c r="N68" s="8" t="n"/>
      <c r="O68" s="12">
        <f>IF($A68="","",SUM($C68:$N68))</f>
        <v/>
      </c>
      <c r="P68" s="12">
        <f>IF($A68="","",IF(OR(NOT(ISNUMBER($B68)),$S68="No"),0,SUMPRODUCT(($C$2:$N$2&lt;=TODAY())*((($R68="")+($R68&lt;=$C$3:$N$3))&gt;0)*(($B68-$C68:$N68)&gt;0)*($B68-$C68:$N68))))</f>
        <v/>
      </c>
      <c r="Q68" s="13">
        <f>IF($A68="","",IF(NOT(ISNUMBER($B68)),"Check name",IF($S68="No","Inactive",IF($P68=0,"Paid",IF($T68&gt;0,"Overdue","Pending")))))</f>
        <v/>
      </c>
      <c r="R68" s="7">
        <f>IF($A68="","",IFERROR(IF(INDEX(Members!$H$2:$H$251,MATCH($A68,Members!$A$2:$A$251,0))="","",INDEX(Members!$H$2:$H$251,MATCH($A68,Members!$A$2:$A$251,0))),""))</f>
        <v/>
      </c>
      <c r="S68">
        <f>IF($A68="","",IFERROR(IF(INDEX(Members!$J$2:$J$251,MATCH($A68,Members!$A$2:$A$251,0))="No","No","Yes"),"Yes"))</f>
        <v/>
      </c>
      <c r="T68" s="8">
        <f>IF($A68="","",IF(OR(NOT(ISNUMBER($B68)),$S68="No"),0,SUMPRODUCT(($C$3:$N$3&lt;TODAY())*((($R68="")+($R68&lt;=$C$3:$N$3))&gt;0)*(($B68-$C68:$N68)&gt;0)*($B68-$C68:$N68))))</f>
        <v/>
      </c>
      <c r="U68" s="8">
        <f>IF(OR($A68="",NOT(ISNUMBER($B68)),$S68="No",$B$1&lt;&gt;YEAR(TODAY())),0,IF(OR($R68="",$R68&lt;=INDEX($C$3:$N$3,MONTH(TODAY()))),$B68,0))</f>
        <v/>
      </c>
      <c r="V68" s="8">
        <f>IF(OR($A68="",$B$1&lt;&gt;YEAR(TODAY())),0,N(INDEX($C68:$N68,MONTH(TODAY()))))</f>
        <v/>
      </c>
      <c r="W68">
        <f>IF($Q68="Overdue",COUNTIF($Q$5:$Q68,"Overdue"),"")</f>
        <v/>
      </c>
    </row>
    <row r="69">
      <c r="B69" s="12">
        <f>IF($A69="","",IFERROR(INDEX(Members!$I$2:$I$251,MATCH($A69,Members!$A$2:$A$251,0)),""))</f>
        <v/>
      </c>
      <c r="C69" s="8" t="n"/>
      <c r="D69" s="8" t="n"/>
      <c r="E69" s="8" t="n"/>
      <c r="F69" s="8" t="n"/>
      <c r="G69" s="8" t="n"/>
      <c r="H69" s="8" t="n"/>
      <c r="I69" s="8" t="n"/>
      <c r="J69" s="8" t="n"/>
      <c r="K69" s="8" t="n"/>
      <c r="L69" s="8" t="n"/>
      <c r="M69" s="8" t="n"/>
      <c r="N69" s="8" t="n"/>
      <c r="O69" s="12">
        <f>IF($A69="","",SUM($C69:$N69))</f>
        <v/>
      </c>
      <c r="P69" s="12">
        <f>IF($A69="","",IF(OR(NOT(ISNUMBER($B69)),$S69="No"),0,SUMPRODUCT(($C$2:$N$2&lt;=TODAY())*((($R69="")+($R69&lt;=$C$3:$N$3))&gt;0)*(($B69-$C69:$N69)&gt;0)*($B69-$C69:$N69))))</f>
        <v/>
      </c>
      <c r="Q69" s="13">
        <f>IF($A69="","",IF(NOT(ISNUMBER($B69)),"Check name",IF($S69="No","Inactive",IF($P69=0,"Paid",IF($T69&gt;0,"Overdue","Pending")))))</f>
        <v/>
      </c>
      <c r="R69" s="7">
        <f>IF($A69="","",IFERROR(IF(INDEX(Members!$H$2:$H$251,MATCH($A69,Members!$A$2:$A$251,0))="","",INDEX(Members!$H$2:$H$251,MATCH($A69,Members!$A$2:$A$251,0))),""))</f>
        <v/>
      </c>
      <c r="S69">
        <f>IF($A69="","",IFERROR(IF(INDEX(Members!$J$2:$J$251,MATCH($A69,Members!$A$2:$A$251,0))="No","No","Yes"),"Yes"))</f>
        <v/>
      </c>
      <c r="T69" s="8">
        <f>IF($A69="","",IF(OR(NOT(ISNUMBER($B69)),$S69="No"),0,SUMPRODUCT(($C$3:$N$3&lt;TODAY())*((($R69="")+($R69&lt;=$C$3:$N$3))&gt;0)*(($B69-$C69:$N69)&gt;0)*($B69-$C69:$N69))))</f>
        <v/>
      </c>
      <c r="U69" s="8">
        <f>IF(OR($A69="",NOT(ISNUMBER($B69)),$S69="No",$B$1&lt;&gt;YEAR(TODAY())),0,IF(OR($R69="",$R69&lt;=INDEX($C$3:$N$3,MONTH(TODAY()))),$B69,0))</f>
        <v/>
      </c>
      <c r="V69" s="8">
        <f>IF(OR($A69="",$B$1&lt;&gt;YEAR(TODAY())),0,N(INDEX($C69:$N69,MONTH(TODAY()))))</f>
        <v/>
      </c>
      <c r="W69">
        <f>IF($Q69="Overdue",COUNTIF($Q$5:$Q69,"Overdue"),"")</f>
        <v/>
      </c>
    </row>
    <row r="70">
      <c r="B70" s="12">
        <f>IF($A70="","",IFERROR(INDEX(Members!$I$2:$I$251,MATCH($A70,Members!$A$2:$A$251,0)),""))</f>
        <v/>
      </c>
      <c r="C70" s="8" t="n"/>
      <c r="D70" s="8" t="n"/>
      <c r="E70" s="8" t="n"/>
      <c r="F70" s="8" t="n"/>
      <c r="G70" s="8" t="n"/>
      <c r="H70" s="8" t="n"/>
      <c r="I70" s="8" t="n"/>
      <c r="J70" s="8" t="n"/>
      <c r="K70" s="8" t="n"/>
      <c r="L70" s="8" t="n"/>
      <c r="M70" s="8" t="n"/>
      <c r="N70" s="8" t="n"/>
      <c r="O70" s="12">
        <f>IF($A70="","",SUM($C70:$N70))</f>
        <v/>
      </c>
      <c r="P70" s="12">
        <f>IF($A70="","",IF(OR(NOT(ISNUMBER($B70)),$S70="No"),0,SUMPRODUCT(($C$2:$N$2&lt;=TODAY())*((($R70="")+($R70&lt;=$C$3:$N$3))&gt;0)*(($B70-$C70:$N70)&gt;0)*($B70-$C70:$N70))))</f>
        <v/>
      </c>
      <c r="Q70" s="13">
        <f>IF($A70="","",IF(NOT(ISNUMBER($B70)),"Check name",IF($S70="No","Inactive",IF($P70=0,"Paid",IF($T70&gt;0,"Overdue","Pending")))))</f>
        <v/>
      </c>
      <c r="R70" s="7">
        <f>IF($A70="","",IFERROR(IF(INDEX(Members!$H$2:$H$251,MATCH($A70,Members!$A$2:$A$251,0))="","",INDEX(Members!$H$2:$H$251,MATCH($A70,Members!$A$2:$A$251,0))),""))</f>
        <v/>
      </c>
      <c r="S70">
        <f>IF($A70="","",IFERROR(IF(INDEX(Members!$J$2:$J$251,MATCH($A70,Members!$A$2:$A$251,0))="No","No","Yes"),"Yes"))</f>
        <v/>
      </c>
      <c r="T70" s="8">
        <f>IF($A70="","",IF(OR(NOT(ISNUMBER($B70)),$S70="No"),0,SUMPRODUCT(($C$3:$N$3&lt;TODAY())*((($R70="")+($R70&lt;=$C$3:$N$3))&gt;0)*(($B70-$C70:$N70)&gt;0)*($B70-$C70:$N70))))</f>
        <v/>
      </c>
      <c r="U70" s="8">
        <f>IF(OR($A70="",NOT(ISNUMBER($B70)),$S70="No",$B$1&lt;&gt;YEAR(TODAY())),0,IF(OR($R70="",$R70&lt;=INDEX($C$3:$N$3,MONTH(TODAY()))),$B70,0))</f>
        <v/>
      </c>
      <c r="V70" s="8">
        <f>IF(OR($A70="",$B$1&lt;&gt;YEAR(TODAY())),0,N(INDEX($C70:$N70,MONTH(TODAY()))))</f>
        <v/>
      </c>
      <c r="W70">
        <f>IF($Q70="Overdue",COUNTIF($Q$5:$Q70,"Overdue"),"")</f>
        <v/>
      </c>
    </row>
    <row r="71">
      <c r="B71" s="12">
        <f>IF($A71="","",IFERROR(INDEX(Members!$I$2:$I$251,MATCH($A71,Members!$A$2:$A$251,0)),""))</f>
        <v/>
      </c>
      <c r="C71" s="8" t="n"/>
      <c r="D71" s="8" t="n"/>
      <c r="E71" s="8" t="n"/>
      <c r="F71" s="8" t="n"/>
      <c r="G71" s="8" t="n"/>
      <c r="H71" s="8" t="n"/>
      <c r="I71" s="8" t="n"/>
      <c r="J71" s="8" t="n"/>
      <c r="K71" s="8" t="n"/>
      <c r="L71" s="8" t="n"/>
      <c r="M71" s="8" t="n"/>
      <c r="N71" s="8" t="n"/>
      <c r="O71" s="12">
        <f>IF($A71="","",SUM($C71:$N71))</f>
        <v/>
      </c>
      <c r="P71" s="12">
        <f>IF($A71="","",IF(OR(NOT(ISNUMBER($B71)),$S71="No"),0,SUMPRODUCT(($C$2:$N$2&lt;=TODAY())*((($R71="")+($R71&lt;=$C$3:$N$3))&gt;0)*(($B71-$C71:$N71)&gt;0)*($B71-$C71:$N71))))</f>
        <v/>
      </c>
      <c r="Q71" s="13">
        <f>IF($A71="","",IF(NOT(ISNUMBER($B71)),"Check name",IF($S71="No","Inactive",IF($P71=0,"Paid",IF($T71&gt;0,"Overdue","Pending")))))</f>
        <v/>
      </c>
      <c r="R71" s="7">
        <f>IF($A71="","",IFERROR(IF(INDEX(Members!$H$2:$H$251,MATCH($A71,Members!$A$2:$A$251,0))="","",INDEX(Members!$H$2:$H$251,MATCH($A71,Members!$A$2:$A$251,0))),""))</f>
        <v/>
      </c>
      <c r="S71">
        <f>IF($A71="","",IFERROR(IF(INDEX(Members!$J$2:$J$251,MATCH($A71,Members!$A$2:$A$251,0))="No","No","Yes"),"Yes"))</f>
        <v/>
      </c>
      <c r="T71" s="8">
        <f>IF($A71="","",IF(OR(NOT(ISNUMBER($B71)),$S71="No"),0,SUMPRODUCT(($C$3:$N$3&lt;TODAY())*((($R71="")+($R71&lt;=$C$3:$N$3))&gt;0)*(($B71-$C71:$N71)&gt;0)*($B71-$C71:$N71))))</f>
        <v/>
      </c>
      <c r="U71" s="8">
        <f>IF(OR($A71="",NOT(ISNUMBER($B71)),$S71="No",$B$1&lt;&gt;YEAR(TODAY())),0,IF(OR($R71="",$R71&lt;=INDEX($C$3:$N$3,MONTH(TODAY()))),$B71,0))</f>
        <v/>
      </c>
      <c r="V71" s="8">
        <f>IF(OR($A71="",$B$1&lt;&gt;YEAR(TODAY())),0,N(INDEX($C71:$N71,MONTH(TODAY()))))</f>
        <v/>
      </c>
      <c r="W71">
        <f>IF($Q71="Overdue",COUNTIF($Q$5:$Q71,"Overdue"),"")</f>
        <v/>
      </c>
    </row>
    <row r="72">
      <c r="B72" s="12">
        <f>IF($A72="","",IFERROR(INDEX(Members!$I$2:$I$251,MATCH($A72,Members!$A$2:$A$251,0)),""))</f>
        <v/>
      </c>
      <c r="C72" s="8" t="n"/>
      <c r="D72" s="8" t="n"/>
      <c r="E72" s="8" t="n"/>
      <c r="F72" s="8" t="n"/>
      <c r="G72" s="8" t="n"/>
      <c r="H72" s="8" t="n"/>
      <c r="I72" s="8" t="n"/>
      <c r="J72" s="8" t="n"/>
      <c r="K72" s="8" t="n"/>
      <c r="L72" s="8" t="n"/>
      <c r="M72" s="8" t="n"/>
      <c r="N72" s="8" t="n"/>
      <c r="O72" s="12">
        <f>IF($A72="","",SUM($C72:$N72))</f>
        <v/>
      </c>
      <c r="P72" s="12">
        <f>IF($A72="","",IF(OR(NOT(ISNUMBER($B72)),$S72="No"),0,SUMPRODUCT(($C$2:$N$2&lt;=TODAY())*((($R72="")+($R72&lt;=$C$3:$N$3))&gt;0)*(($B72-$C72:$N72)&gt;0)*($B72-$C72:$N72))))</f>
        <v/>
      </c>
      <c r="Q72" s="13">
        <f>IF($A72="","",IF(NOT(ISNUMBER($B72)),"Check name",IF($S72="No","Inactive",IF($P72=0,"Paid",IF($T72&gt;0,"Overdue","Pending")))))</f>
        <v/>
      </c>
      <c r="R72" s="7">
        <f>IF($A72="","",IFERROR(IF(INDEX(Members!$H$2:$H$251,MATCH($A72,Members!$A$2:$A$251,0))="","",INDEX(Members!$H$2:$H$251,MATCH($A72,Members!$A$2:$A$251,0))),""))</f>
        <v/>
      </c>
      <c r="S72">
        <f>IF($A72="","",IFERROR(IF(INDEX(Members!$J$2:$J$251,MATCH($A72,Members!$A$2:$A$251,0))="No","No","Yes"),"Yes"))</f>
        <v/>
      </c>
      <c r="T72" s="8">
        <f>IF($A72="","",IF(OR(NOT(ISNUMBER($B72)),$S72="No"),0,SUMPRODUCT(($C$3:$N$3&lt;TODAY())*((($R72="")+($R72&lt;=$C$3:$N$3))&gt;0)*(($B72-$C72:$N72)&gt;0)*($B72-$C72:$N72))))</f>
        <v/>
      </c>
      <c r="U72" s="8">
        <f>IF(OR($A72="",NOT(ISNUMBER($B72)),$S72="No",$B$1&lt;&gt;YEAR(TODAY())),0,IF(OR($R72="",$R72&lt;=INDEX($C$3:$N$3,MONTH(TODAY()))),$B72,0))</f>
        <v/>
      </c>
      <c r="V72" s="8">
        <f>IF(OR($A72="",$B$1&lt;&gt;YEAR(TODAY())),0,N(INDEX($C72:$N72,MONTH(TODAY()))))</f>
        <v/>
      </c>
      <c r="W72">
        <f>IF($Q72="Overdue",COUNTIF($Q$5:$Q72,"Overdue"),"")</f>
        <v/>
      </c>
    </row>
    <row r="73">
      <c r="B73" s="12">
        <f>IF($A73="","",IFERROR(INDEX(Members!$I$2:$I$251,MATCH($A73,Members!$A$2:$A$251,0)),""))</f>
        <v/>
      </c>
      <c r="C73" s="8" t="n"/>
      <c r="D73" s="8" t="n"/>
      <c r="E73" s="8" t="n"/>
      <c r="F73" s="8" t="n"/>
      <c r="G73" s="8" t="n"/>
      <c r="H73" s="8" t="n"/>
      <c r="I73" s="8" t="n"/>
      <c r="J73" s="8" t="n"/>
      <c r="K73" s="8" t="n"/>
      <c r="L73" s="8" t="n"/>
      <c r="M73" s="8" t="n"/>
      <c r="N73" s="8" t="n"/>
      <c r="O73" s="12">
        <f>IF($A73="","",SUM($C73:$N73))</f>
        <v/>
      </c>
      <c r="P73" s="12">
        <f>IF($A73="","",IF(OR(NOT(ISNUMBER($B73)),$S73="No"),0,SUMPRODUCT(($C$2:$N$2&lt;=TODAY())*((($R73="")+($R73&lt;=$C$3:$N$3))&gt;0)*(($B73-$C73:$N73)&gt;0)*($B73-$C73:$N73))))</f>
        <v/>
      </c>
      <c r="Q73" s="13">
        <f>IF($A73="","",IF(NOT(ISNUMBER($B73)),"Check name",IF($S73="No","Inactive",IF($P73=0,"Paid",IF($T73&gt;0,"Overdue","Pending")))))</f>
        <v/>
      </c>
      <c r="R73" s="7">
        <f>IF($A73="","",IFERROR(IF(INDEX(Members!$H$2:$H$251,MATCH($A73,Members!$A$2:$A$251,0))="","",INDEX(Members!$H$2:$H$251,MATCH($A73,Members!$A$2:$A$251,0))),""))</f>
        <v/>
      </c>
      <c r="S73">
        <f>IF($A73="","",IFERROR(IF(INDEX(Members!$J$2:$J$251,MATCH($A73,Members!$A$2:$A$251,0))="No","No","Yes"),"Yes"))</f>
        <v/>
      </c>
      <c r="T73" s="8">
        <f>IF($A73="","",IF(OR(NOT(ISNUMBER($B73)),$S73="No"),0,SUMPRODUCT(($C$3:$N$3&lt;TODAY())*((($R73="")+($R73&lt;=$C$3:$N$3))&gt;0)*(($B73-$C73:$N73)&gt;0)*($B73-$C73:$N73))))</f>
        <v/>
      </c>
      <c r="U73" s="8">
        <f>IF(OR($A73="",NOT(ISNUMBER($B73)),$S73="No",$B$1&lt;&gt;YEAR(TODAY())),0,IF(OR($R73="",$R73&lt;=INDEX($C$3:$N$3,MONTH(TODAY()))),$B73,0))</f>
        <v/>
      </c>
      <c r="V73" s="8">
        <f>IF(OR($A73="",$B$1&lt;&gt;YEAR(TODAY())),0,N(INDEX($C73:$N73,MONTH(TODAY()))))</f>
        <v/>
      </c>
      <c r="W73">
        <f>IF($Q73="Overdue",COUNTIF($Q$5:$Q73,"Overdue"),"")</f>
        <v/>
      </c>
    </row>
    <row r="74">
      <c r="B74" s="12">
        <f>IF($A74="","",IFERROR(INDEX(Members!$I$2:$I$251,MATCH($A74,Members!$A$2:$A$251,0)),""))</f>
        <v/>
      </c>
      <c r="C74" s="8" t="n"/>
      <c r="D74" s="8" t="n"/>
      <c r="E74" s="8" t="n"/>
      <c r="F74" s="8" t="n"/>
      <c r="G74" s="8" t="n"/>
      <c r="H74" s="8" t="n"/>
      <c r="I74" s="8" t="n"/>
      <c r="J74" s="8" t="n"/>
      <c r="K74" s="8" t="n"/>
      <c r="L74" s="8" t="n"/>
      <c r="M74" s="8" t="n"/>
      <c r="N74" s="8" t="n"/>
      <c r="O74" s="12">
        <f>IF($A74="","",SUM($C74:$N74))</f>
        <v/>
      </c>
      <c r="P74" s="12">
        <f>IF($A74="","",IF(OR(NOT(ISNUMBER($B74)),$S74="No"),0,SUMPRODUCT(($C$2:$N$2&lt;=TODAY())*((($R74="")+($R74&lt;=$C$3:$N$3))&gt;0)*(($B74-$C74:$N74)&gt;0)*($B74-$C74:$N74))))</f>
        <v/>
      </c>
      <c r="Q74" s="13">
        <f>IF($A74="","",IF(NOT(ISNUMBER($B74)),"Check name",IF($S74="No","Inactive",IF($P74=0,"Paid",IF($T74&gt;0,"Overdue","Pending")))))</f>
        <v/>
      </c>
      <c r="R74" s="7">
        <f>IF($A74="","",IFERROR(IF(INDEX(Members!$H$2:$H$251,MATCH($A74,Members!$A$2:$A$251,0))="","",INDEX(Members!$H$2:$H$251,MATCH($A74,Members!$A$2:$A$251,0))),""))</f>
        <v/>
      </c>
      <c r="S74">
        <f>IF($A74="","",IFERROR(IF(INDEX(Members!$J$2:$J$251,MATCH($A74,Members!$A$2:$A$251,0))="No","No","Yes"),"Yes"))</f>
        <v/>
      </c>
      <c r="T74" s="8">
        <f>IF($A74="","",IF(OR(NOT(ISNUMBER($B74)),$S74="No"),0,SUMPRODUCT(($C$3:$N$3&lt;TODAY())*((($R74="")+($R74&lt;=$C$3:$N$3))&gt;0)*(($B74-$C74:$N74)&gt;0)*($B74-$C74:$N74))))</f>
        <v/>
      </c>
      <c r="U74" s="8">
        <f>IF(OR($A74="",NOT(ISNUMBER($B74)),$S74="No",$B$1&lt;&gt;YEAR(TODAY())),0,IF(OR($R74="",$R74&lt;=INDEX($C$3:$N$3,MONTH(TODAY()))),$B74,0))</f>
        <v/>
      </c>
      <c r="V74" s="8">
        <f>IF(OR($A74="",$B$1&lt;&gt;YEAR(TODAY())),0,N(INDEX($C74:$N74,MONTH(TODAY()))))</f>
        <v/>
      </c>
      <c r="W74">
        <f>IF($Q74="Overdue",COUNTIF($Q$5:$Q74,"Overdue"),"")</f>
        <v/>
      </c>
    </row>
    <row r="75">
      <c r="B75" s="12">
        <f>IF($A75="","",IFERROR(INDEX(Members!$I$2:$I$251,MATCH($A75,Members!$A$2:$A$251,0)),""))</f>
        <v/>
      </c>
      <c r="C75" s="8" t="n"/>
      <c r="D75" s="8" t="n"/>
      <c r="E75" s="8" t="n"/>
      <c r="F75" s="8" t="n"/>
      <c r="G75" s="8" t="n"/>
      <c r="H75" s="8" t="n"/>
      <c r="I75" s="8" t="n"/>
      <c r="J75" s="8" t="n"/>
      <c r="K75" s="8" t="n"/>
      <c r="L75" s="8" t="n"/>
      <c r="M75" s="8" t="n"/>
      <c r="N75" s="8" t="n"/>
      <c r="O75" s="12">
        <f>IF($A75="","",SUM($C75:$N75))</f>
        <v/>
      </c>
      <c r="P75" s="12">
        <f>IF($A75="","",IF(OR(NOT(ISNUMBER($B75)),$S75="No"),0,SUMPRODUCT(($C$2:$N$2&lt;=TODAY())*((($R75="")+($R75&lt;=$C$3:$N$3))&gt;0)*(($B75-$C75:$N75)&gt;0)*($B75-$C75:$N75))))</f>
        <v/>
      </c>
      <c r="Q75" s="13">
        <f>IF($A75="","",IF(NOT(ISNUMBER($B75)),"Check name",IF($S75="No","Inactive",IF($P75=0,"Paid",IF($T75&gt;0,"Overdue","Pending")))))</f>
        <v/>
      </c>
      <c r="R75" s="7">
        <f>IF($A75="","",IFERROR(IF(INDEX(Members!$H$2:$H$251,MATCH($A75,Members!$A$2:$A$251,0))="","",INDEX(Members!$H$2:$H$251,MATCH($A75,Members!$A$2:$A$251,0))),""))</f>
        <v/>
      </c>
      <c r="S75">
        <f>IF($A75="","",IFERROR(IF(INDEX(Members!$J$2:$J$251,MATCH($A75,Members!$A$2:$A$251,0))="No","No","Yes"),"Yes"))</f>
        <v/>
      </c>
      <c r="T75" s="8">
        <f>IF($A75="","",IF(OR(NOT(ISNUMBER($B75)),$S75="No"),0,SUMPRODUCT(($C$3:$N$3&lt;TODAY())*((($R75="")+($R75&lt;=$C$3:$N$3))&gt;0)*(($B75-$C75:$N75)&gt;0)*($B75-$C75:$N75))))</f>
        <v/>
      </c>
      <c r="U75" s="8">
        <f>IF(OR($A75="",NOT(ISNUMBER($B75)),$S75="No",$B$1&lt;&gt;YEAR(TODAY())),0,IF(OR($R75="",$R75&lt;=INDEX($C$3:$N$3,MONTH(TODAY()))),$B75,0))</f>
        <v/>
      </c>
      <c r="V75" s="8">
        <f>IF(OR($A75="",$B$1&lt;&gt;YEAR(TODAY())),0,N(INDEX($C75:$N75,MONTH(TODAY()))))</f>
        <v/>
      </c>
      <c r="W75">
        <f>IF($Q75="Overdue",COUNTIF($Q$5:$Q75,"Overdue"),"")</f>
        <v/>
      </c>
    </row>
    <row r="76">
      <c r="B76" s="12">
        <f>IF($A76="","",IFERROR(INDEX(Members!$I$2:$I$251,MATCH($A76,Members!$A$2:$A$251,0)),""))</f>
        <v/>
      </c>
      <c r="C76" s="8" t="n"/>
      <c r="D76" s="8" t="n"/>
      <c r="E76" s="8" t="n"/>
      <c r="F76" s="8" t="n"/>
      <c r="G76" s="8" t="n"/>
      <c r="H76" s="8" t="n"/>
      <c r="I76" s="8" t="n"/>
      <c r="J76" s="8" t="n"/>
      <c r="K76" s="8" t="n"/>
      <c r="L76" s="8" t="n"/>
      <c r="M76" s="8" t="n"/>
      <c r="N76" s="8" t="n"/>
      <c r="O76" s="12">
        <f>IF($A76="","",SUM($C76:$N76))</f>
        <v/>
      </c>
      <c r="P76" s="12">
        <f>IF($A76="","",IF(OR(NOT(ISNUMBER($B76)),$S76="No"),0,SUMPRODUCT(($C$2:$N$2&lt;=TODAY())*((($R76="")+($R76&lt;=$C$3:$N$3))&gt;0)*(($B76-$C76:$N76)&gt;0)*($B76-$C76:$N76))))</f>
        <v/>
      </c>
      <c r="Q76" s="13">
        <f>IF($A76="","",IF(NOT(ISNUMBER($B76)),"Check name",IF($S76="No","Inactive",IF($P76=0,"Paid",IF($T76&gt;0,"Overdue","Pending")))))</f>
        <v/>
      </c>
      <c r="R76" s="7">
        <f>IF($A76="","",IFERROR(IF(INDEX(Members!$H$2:$H$251,MATCH($A76,Members!$A$2:$A$251,0))="","",INDEX(Members!$H$2:$H$251,MATCH($A76,Members!$A$2:$A$251,0))),""))</f>
        <v/>
      </c>
      <c r="S76">
        <f>IF($A76="","",IFERROR(IF(INDEX(Members!$J$2:$J$251,MATCH($A76,Members!$A$2:$A$251,0))="No","No","Yes"),"Yes"))</f>
        <v/>
      </c>
      <c r="T76" s="8">
        <f>IF($A76="","",IF(OR(NOT(ISNUMBER($B76)),$S76="No"),0,SUMPRODUCT(($C$3:$N$3&lt;TODAY())*((($R76="")+($R76&lt;=$C$3:$N$3))&gt;0)*(($B76-$C76:$N76)&gt;0)*($B76-$C76:$N76))))</f>
        <v/>
      </c>
      <c r="U76" s="8">
        <f>IF(OR($A76="",NOT(ISNUMBER($B76)),$S76="No",$B$1&lt;&gt;YEAR(TODAY())),0,IF(OR($R76="",$R76&lt;=INDEX($C$3:$N$3,MONTH(TODAY()))),$B76,0))</f>
        <v/>
      </c>
      <c r="V76" s="8">
        <f>IF(OR($A76="",$B$1&lt;&gt;YEAR(TODAY())),0,N(INDEX($C76:$N76,MONTH(TODAY()))))</f>
        <v/>
      </c>
      <c r="W76">
        <f>IF($Q76="Overdue",COUNTIF($Q$5:$Q76,"Overdue"),"")</f>
        <v/>
      </c>
    </row>
    <row r="77">
      <c r="B77" s="12">
        <f>IF($A77="","",IFERROR(INDEX(Members!$I$2:$I$251,MATCH($A77,Members!$A$2:$A$251,0)),""))</f>
        <v/>
      </c>
      <c r="C77" s="8" t="n"/>
      <c r="D77" s="8" t="n"/>
      <c r="E77" s="8" t="n"/>
      <c r="F77" s="8" t="n"/>
      <c r="G77" s="8" t="n"/>
      <c r="H77" s="8" t="n"/>
      <c r="I77" s="8" t="n"/>
      <c r="J77" s="8" t="n"/>
      <c r="K77" s="8" t="n"/>
      <c r="L77" s="8" t="n"/>
      <c r="M77" s="8" t="n"/>
      <c r="N77" s="8" t="n"/>
      <c r="O77" s="12">
        <f>IF($A77="","",SUM($C77:$N77))</f>
        <v/>
      </c>
      <c r="P77" s="12">
        <f>IF($A77="","",IF(OR(NOT(ISNUMBER($B77)),$S77="No"),0,SUMPRODUCT(($C$2:$N$2&lt;=TODAY())*((($R77="")+($R77&lt;=$C$3:$N$3))&gt;0)*(($B77-$C77:$N77)&gt;0)*($B77-$C77:$N77))))</f>
        <v/>
      </c>
      <c r="Q77" s="13">
        <f>IF($A77="","",IF(NOT(ISNUMBER($B77)),"Check name",IF($S77="No","Inactive",IF($P77=0,"Paid",IF($T77&gt;0,"Overdue","Pending")))))</f>
        <v/>
      </c>
      <c r="R77" s="7">
        <f>IF($A77="","",IFERROR(IF(INDEX(Members!$H$2:$H$251,MATCH($A77,Members!$A$2:$A$251,0))="","",INDEX(Members!$H$2:$H$251,MATCH($A77,Members!$A$2:$A$251,0))),""))</f>
        <v/>
      </c>
      <c r="S77">
        <f>IF($A77="","",IFERROR(IF(INDEX(Members!$J$2:$J$251,MATCH($A77,Members!$A$2:$A$251,0))="No","No","Yes"),"Yes"))</f>
        <v/>
      </c>
      <c r="T77" s="8">
        <f>IF($A77="","",IF(OR(NOT(ISNUMBER($B77)),$S77="No"),0,SUMPRODUCT(($C$3:$N$3&lt;TODAY())*((($R77="")+($R77&lt;=$C$3:$N$3))&gt;0)*(($B77-$C77:$N77)&gt;0)*($B77-$C77:$N77))))</f>
        <v/>
      </c>
      <c r="U77" s="8">
        <f>IF(OR($A77="",NOT(ISNUMBER($B77)),$S77="No",$B$1&lt;&gt;YEAR(TODAY())),0,IF(OR($R77="",$R77&lt;=INDEX($C$3:$N$3,MONTH(TODAY()))),$B77,0))</f>
        <v/>
      </c>
      <c r="V77" s="8">
        <f>IF(OR($A77="",$B$1&lt;&gt;YEAR(TODAY())),0,N(INDEX($C77:$N77,MONTH(TODAY()))))</f>
        <v/>
      </c>
      <c r="W77">
        <f>IF($Q77="Overdue",COUNTIF($Q$5:$Q77,"Overdue"),"")</f>
        <v/>
      </c>
    </row>
    <row r="78">
      <c r="B78" s="12">
        <f>IF($A78="","",IFERROR(INDEX(Members!$I$2:$I$251,MATCH($A78,Members!$A$2:$A$251,0)),""))</f>
        <v/>
      </c>
      <c r="C78" s="8" t="n"/>
      <c r="D78" s="8" t="n"/>
      <c r="E78" s="8" t="n"/>
      <c r="F78" s="8" t="n"/>
      <c r="G78" s="8" t="n"/>
      <c r="H78" s="8" t="n"/>
      <c r="I78" s="8" t="n"/>
      <c r="J78" s="8" t="n"/>
      <c r="K78" s="8" t="n"/>
      <c r="L78" s="8" t="n"/>
      <c r="M78" s="8" t="n"/>
      <c r="N78" s="8" t="n"/>
      <c r="O78" s="12">
        <f>IF($A78="","",SUM($C78:$N78))</f>
        <v/>
      </c>
      <c r="P78" s="12">
        <f>IF($A78="","",IF(OR(NOT(ISNUMBER($B78)),$S78="No"),0,SUMPRODUCT(($C$2:$N$2&lt;=TODAY())*((($R78="")+($R78&lt;=$C$3:$N$3))&gt;0)*(($B78-$C78:$N78)&gt;0)*($B78-$C78:$N78))))</f>
        <v/>
      </c>
      <c r="Q78" s="13">
        <f>IF($A78="","",IF(NOT(ISNUMBER($B78)),"Check name",IF($S78="No","Inactive",IF($P78=0,"Paid",IF($T78&gt;0,"Overdue","Pending")))))</f>
        <v/>
      </c>
      <c r="R78" s="7">
        <f>IF($A78="","",IFERROR(IF(INDEX(Members!$H$2:$H$251,MATCH($A78,Members!$A$2:$A$251,0))="","",INDEX(Members!$H$2:$H$251,MATCH($A78,Members!$A$2:$A$251,0))),""))</f>
        <v/>
      </c>
      <c r="S78">
        <f>IF($A78="","",IFERROR(IF(INDEX(Members!$J$2:$J$251,MATCH($A78,Members!$A$2:$A$251,0))="No","No","Yes"),"Yes"))</f>
        <v/>
      </c>
      <c r="T78" s="8">
        <f>IF($A78="","",IF(OR(NOT(ISNUMBER($B78)),$S78="No"),0,SUMPRODUCT(($C$3:$N$3&lt;TODAY())*((($R78="")+($R78&lt;=$C$3:$N$3))&gt;0)*(($B78-$C78:$N78)&gt;0)*($B78-$C78:$N78))))</f>
        <v/>
      </c>
      <c r="U78" s="8">
        <f>IF(OR($A78="",NOT(ISNUMBER($B78)),$S78="No",$B$1&lt;&gt;YEAR(TODAY())),0,IF(OR($R78="",$R78&lt;=INDEX($C$3:$N$3,MONTH(TODAY()))),$B78,0))</f>
        <v/>
      </c>
      <c r="V78" s="8">
        <f>IF(OR($A78="",$B$1&lt;&gt;YEAR(TODAY())),0,N(INDEX($C78:$N78,MONTH(TODAY()))))</f>
        <v/>
      </c>
      <c r="W78">
        <f>IF($Q78="Overdue",COUNTIF($Q$5:$Q78,"Overdue"),"")</f>
        <v/>
      </c>
    </row>
    <row r="79">
      <c r="B79" s="12">
        <f>IF($A79="","",IFERROR(INDEX(Members!$I$2:$I$251,MATCH($A79,Members!$A$2:$A$251,0)),""))</f>
        <v/>
      </c>
      <c r="C79" s="8" t="n"/>
      <c r="D79" s="8" t="n"/>
      <c r="E79" s="8" t="n"/>
      <c r="F79" s="8" t="n"/>
      <c r="G79" s="8" t="n"/>
      <c r="H79" s="8" t="n"/>
      <c r="I79" s="8" t="n"/>
      <c r="J79" s="8" t="n"/>
      <c r="K79" s="8" t="n"/>
      <c r="L79" s="8" t="n"/>
      <c r="M79" s="8" t="n"/>
      <c r="N79" s="8" t="n"/>
      <c r="O79" s="12">
        <f>IF($A79="","",SUM($C79:$N79))</f>
        <v/>
      </c>
      <c r="P79" s="12">
        <f>IF($A79="","",IF(OR(NOT(ISNUMBER($B79)),$S79="No"),0,SUMPRODUCT(($C$2:$N$2&lt;=TODAY())*((($R79="")+($R79&lt;=$C$3:$N$3))&gt;0)*(($B79-$C79:$N79)&gt;0)*($B79-$C79:$N79))))</f>
        <v/>
      </c>
      <c r="Q79" s="13">
        <f>IF($A79="","",IF(NOT(ISNUMBER($B79)),"Check name",IF($S79="No","Inactive",IF($P79=0,"Paid",IF($T79&gt;0,"Overdue","Pending")))))</f>
        <v/>
      </c>
      <c r="R79" s="7">
        <f>IF($A79="","",IFERROR(IF(INDEX(Members!$H$2:$H$251,MATCH($A79,Members!$A$2:$A$251,0))="","",INDEX(Members!$H$2:$H$251,MATCH($A79,Members!$A$2:$A$251,0))),""))</f>
        <v/>
      </c>
      <c r="S79">
        <f>IF($A79="","",IFERROR(IF(INDEX(Members!$J$2:$J$251,MATCH($A79,Members!$A$2:$A$251,0))="No","No","Yes"),"Yes"))</f>
        <v/>
      </c>
      <c r="T79" s="8">
        <f>IF($A79="","",IF(OR(NOT(ISNUMBER($B79)),$S79="No"),0,SUMPRODUCT(($C$3:$N$3&lt;TODAY())*((($R79="")+($R79&lt;=$C$3:$N$3))&gt;0)*(($B79-$C79:$N79)&gt;0)*($B79-$C79:$N79))))</f>
        <v/>
      </c>
      <c r="U79" s="8">
        <f>IF(OR($A79="",NOT(ISNUMBER($B79)),$S79="No",$B$1&lt;&gt;YEAR(TODAY())),0,IF(OR($R79="",$R79&lt;=INDEX($C$3:$N$3,MONTH(TODAY()))),$B79,0))</f>
        <v/>
      </c>
      <c r="V79" s="8">
        <f>IF(OR($A79="",$B$1&lt;&gt;YEAR(TODAY())),0,N(INDEX($C79:$N79,MONTH(TODAY()))))</f>
        <v/>
      </c>
      <c r="W79">
        <f>IF($Q79="Overdue",COUNTIF($Q$5:$Q79,"Overdue"),"")</f>
        <v/>
      </c>
    </row>
    <row r="80">
      <c r="B80" s="12">
        <f>IF($A80="","",IFERROR(INDEX(Members!$I$2:$I$251,MATCH($A80,Members!$A$2:$A$251,0)),""))</f>
        <v/>
      </c>
      <c r="C80" s="8" t="n"/>
      <c r="D80" s="8" t="n"/>
      <c r="E80" s="8" t="n"/>
      <c r="F80" s="8" t="n"/>
      <c r="G80" s="8" t="n"/>
      <c r="H80" s="8" t="n"/>
      <c r="I80" s="8" t="n"/>
      <c r="J80" s="8" t="n"/>
      <c r="K80" s="8" t="n"/>
      <c r="L80" s="8" t="n"/>
      <c r="M80" s="8" t="n"/>
      <c r="N80" s="8" t="n"/>
      <c r="O80" s="12">
        <f>IF($A80="","",SUM($C80:$N80))</f>
        <v/>
      </c>
      <c r="P80" s="12">
        <f>IF($A80="","",IF(OR(NOT(ISNUMBER($B80)),$S80="No"),0,SUMPRODUCT(($C$2:$N$2&lt;=TODAY())*((($R80="")+($R80&lt;=$C$3:$N$3))&gt;0)*(($B80-$C80:$N80)&gt;0)*($B80-$C80:$N80))))</f>
        <v/>
      </c>
      <c r="Q80" s="13">
        <f>IF($A80="","",IF(NOT(ISNUMBER($B80)),"Check name",IF($S80="No","Inactive",IF($P80=0,"Paid",IF($T80&gt;0,"Overdue","Pending")))))</f>
        <v/>
      </c>
      <c r="R80" s="7">
        <f>IF($A80="","",IFERROR(IF(INDEX(Members!$H$2:$H$251,MATCH($A80,Members!$A$2:$A$251,0))="","",INDEX(Members!$H$2:$H$251,MATCH($A80,Members!$A$2:$A$251,0))),""))</f>
        <v/>
      </c>
      <c r="S80">
        <f>IF($A80="","",IFERROR(IF(INDEX(Members!$J$2:$J$251,MATCH($A80,Members!$A$2:$A$251,0))="No","No","Yes"),"Yes"))</f>
        <v/>
      </c>
      <c r="T80" s="8">
        <f>IF($A80="","",IF(OR(NOT(ISNUMBER($B80)),$S80="No"),0,SUMPRODUCT(($C$3:$N$3&lt;TODAY())*((($R80="")+($R80&lt;=$C$3:$N$3))&gt;0)*(($B80-$C80:$N80)&gt;0)*($B80-$C80:$N80))))</f>
        <v/>
      </c>
      <c r="U80" s="8">
        <f>IF(OR($A80="",NOT(ISNUMBER($B80)),$S80="No",$B$1&lt;&gt;YEAR(TODAY())),0,IF(OR($R80="",$R80&lt;=INDEX($C$3:$N$3,MONTH(TODAY()))),$B80,0))</f>
        <v/>
      </c>
      <c r="V80" s="8">
        <f>IF(OR($A80="",$B$1&lt;&gt;YEAR(TODAY())),0,N(INDEX($C80:$N80,MONTH(TODAY()))))</f>
        <v/>
      </c>
      <c r="W80">
        <f>IF($Q80="Overdue",COUNTIF($Q$5:$Q80,"Overdue"),"")</f>
        <v/>
      </c>
    </row>
    <row r="81">
      <c r="B81" s="12">
        <f>IF($A81="","",IFERROR(INDEX(Members!$I$2:$I$251,MATCH($A81,Members!$A$2:$A$251,0)),""))</f>
        <v/>
      </c>
      <c r="C81" s="8" t="n"/>
      <c r="D81" s="8" t="n"/>
      <c r="E81" s="8" t="n"/>
      <c r="F81" s="8" t="n"/>
      <c r="G81" s="8" t="n"/>
      <c r="H81" s="8" t="n"/>
      <c r="I81" s="8" t="n"/>
      <c r="J81" s="8" t="n"/>
      <c r="K81" s="8" t="n"/>
      <c r="L81" s="8" t="n"/>
      <c r="M81" s="8" t="n"/>
      <c r="N81" s="8" t="n"/>
      <c r="O81" s="12">
        <f>IF($A81="","",SUM($C81:$N81))</f>
        <v/>
      </c>
      <c r="P81" s="12">
        <f>IF($A81="","",IF(OR(NOT(ISNUMBER($B81)),$S81="No"),0,SUMPRODUCT(($C$2:$N$2&lt;=TODAY())*((($R81="")+($R81&lt;=$C$3:$N$3))&gt;0)*(($B81-$C81:$N81)&gt;0)*($B81-$C81:$N81))))</f>
        <v/>
      </c>
      <c r="Q81" s="13">
        <f>IF($A81="","",IF(NOT(ISNUMBER($B81)),"Check name",IF($S81="No","Inactive",IF($P81=0,"Paid",IF($T81&gt;0,"Overdue","Pending")))))</f>
        <v/>
      </c>
      <c r="R81" s="7">
        <f>IF($A81="","",IFERROR(IF(INDEX(Members!$H$2:$H$251,MATCH($A81,Members!$A$2:$A$251,0))="","",INDEX(Members!$H$2:$H$251,MATCH($A81,Members!$A$2:$A$251,0))),""))</f>
        <v/>
      </c>
      <c r="S81">
        <f>IF($A81="","",IFERROR(IF(INDEX(Members!$J$2:$J$251,MATCH($A81,Members!$A$2:$A$251,0))="No","No","Yes"),"Yes"))</f>
        <v/>
      </c>
      <c r="T81" s="8">
        <f>IF($A81="","",IF(OR(NOT(ISNUMBER($B81)),$S81="No"),0,SUMPRODUCT(($C$3:$N$3&lt;TODAY())*((($R81="")+($R81&lt;=$C$3:$N$3))&gt;0)*(($B81-$C81:$N81)&gt;0)*($B81-$C81:$N81))))</f>
        <v/>
      </c>
      <c r="U81" s="8">
        <f>IF(OR($A81="",NOT(ISNUMBER($B81)),$S81="No",$B$1&lt;&gt;YEAR(TODAY())),0,IF(OR($R81="",$R81&lt;=INDEX($C$3:$N$3,MONTH(TODAY()))),$B81,0))</f>
        <v/>
      </c>
      <c r="V81" s="8">
        <f>IF(OR($A81="",$B$1&lt;&gt;YEAR(TODAY())),0,N(INDEX($C81:$N81,MONTH(TODAY()))))</f>
        <v/>
      </c>
      <c r="W81">
        <f>IF($Q81="Overdue",COUNTIF($Q$5:$Q81,"Overdue"),"")</f>
        <v/>
      </c>
    </row>
    <row r="82">
      <c r="B82" s="12">
        <f>IF($A82="","",IFERROR(INDEX(Members!$I$2:$I$251,MATCH($A82,Members!$A$2:$A$251,0)),""))</f>
        <v/>
      </c>
      <c r="C82" s="8" t="n"/>
      <c r="D82" s="8" t="n"/>
      <c r="E82" s="8" t="n"/>
      <c r="F82" s="8" t="n"/>
      <c r="G82" s="8" t="n"/>
      <c r="H82" s="8" t="n"/>
      <c r="I82" s="8" t="n"/>
      <c r="J82" s="8" t="n"/>
      <c r="K82" s="8" t="n"/>
      <c r="L82" s="8" t="n"/>
      <c r="M82" s="8" t="n"/>
      <c r="N82" s="8" t="n"/>
      <c r="O82" s="12">
        <f>IF($A82="","",SUM($C82:$N82))</f>
        <v/>
      </c>
      <c r="P82" s="12">
        <f>IF($A82="","",IF(OR(NOT(ISNUMBER($B82)),$S82="No"),0,SUMPRODUCT(($C$2:$N$2&lt;=TODAY())*((($R82="")+($R82&lt;=$C$3:$N$3))&gt;0)*(($B82-$C82:$N82)&gt;0)*($B82-$C82:$N82))))</f>
        <v/>
      </c>
      <c r="Q82" s="13">
        <f>IF($A82="","",IF(NOT(ISNUMBER($B82)),"Check name",IF($S82="No","Inactive",IF($P82=0,"Paid",IF($T82&gt;0,"Overdue","Pending")))))</f>
        <v/>
      </c>
      <c r="R82" s="7">
        <f>IF($A82="","",IFERROR(IF(INDEX(Members!$H$2:$H$251,MATCH($A82,Members!$A$2:$A$251,0))="","",INDEX(Members!$H$2:$H$251,MATCH($A82,Members!$A$2:$A$251,0))),""))</f>
        <v/>
      </c>
      <c r="S82">
        <f>IF($A82="","",IFERROR(IF(INDEX(Members!$J$2:$J$251,MATCH($A82,Members!$A$2:$A$251,0))="No","No","Yes"),"Yes"))</f>
        <v/>
      </c>
      <c r="T82" s="8">
        <f>IF($A82="","",IF(OR(NOT(ISNUMBER($B82)),$S82="No"),0,SUMPRODUCT(($C$3:$N$3&lt;TODAY())*((($R82="")+($R82&lt;=$C$3:$N$3))&gt;0)*(($B82-$C82:$N82)&gt;0)*($B82-$C82:$N82))))</f>
        <v/>
      </c>
      <c r="U82" s="8">
        <f>IF(OR($A82="",NOT(ISNUMBER($B82)),$S82="No",$B$1&lt;&gt;YEAR(TODAY())),0,IF(OR($R82="",$R82&lt;=INDEX($C$3:$N$3,MONTH(TODAY()))),$B82,0))</f>
        <v/>
      </c>
      <c r="V82" s="8">
        <f>IF(OR($A82="",$B$1&lt;&gt;YEAR(TODAY())),0,N(INDEX($C82:$N82,MONTH(TODAY()))))</f>
        <v/>
      </c>
      <c r="W82">
        <f>IF($Q82="Overdue",COUNTIF($Q$5:$Q82,"Overdue"),"")</f>
        <v/>
      </c>
    </row>
    <row r="83">
      <c r="B83" s="12">
        <f>IF($A83="","",IFERROR(INDEX(Members!$I$2:$I$251,MATCH($A83,Members!$A$2:$A$251,0)),""))</f>
        <v/>
      </c>
      <c r="C83" s="8" t="n"/>
      <c r="D83" s="8" t="n"/>
      <c r="E83" s="8" t="n"/>
      <c r="F83" s="8" t="n"/>
      <c r="G83" s="8" t="n"/>
      <c r="H83" s="8" t="n"/>
      <c r="I83" s="8" t="n"/>
      <c r="J83" s="8" t="n"/>
      <c r="K83" s="8" t="n"/>
      <c r="L83" s="8" t="n"/>
      <c r="M83" s="8" t="n"/>
      <c r="N83" s="8" t="n"/>
      <c r="O83" s="12">
        <f>IF($A83="","",SUM($C83:$N83))</f>
        <v/>
      </c>
      <c r="P83" s="12">
        <f>IF($A83="","",IF(OR(NOT(ISNUMBER($B83)),$S83="No"),0,SUMPRODUCT(($C$2:$N$2&lt;=TODAY())*((($R83="")+($R83&lt;=$C$3:$N$3))&gt;0)*(($B83-$C83:$N83)&gt;0)*($B83-$C83:$N83))))</f>
        <v/>
      </c>
      <c r="Q83" s="13">
        <f>IF($A83="","",IF(NOT(ISNUMBER($B83)),"Check name",IF($S83="No","Inactive",IF($P83=0,"Paid",IF($T83&gt;0,"Overdue","Pending")))))</f>
        <v/>
      </c>
      <c r="R83" s="7">
        <f>IF($A83="","",IFERROR(IF(INDEX(Members!$H$2:$H$251,MATCH($A83,Members!$A$2:$A$251,0))="","",INDEX(Members!$H$2:$H$251,MATCH($A83,Members!$A$2:$A$251,0))),""))</f>
        <v/>
      </c>
      <c r="S83">
        <f>IF($A83="","",IFERROR(IF(INDEX(Members!$J$2:$J$251,MATCH($A83,Members!$A$2:$A$251,0))="No","No","Yes"),"Yes"))</f>
        <v/>
      </c>
      <c r="T83" s="8">
        <f>IF($A83="","",IF(OR(NOT(ISNUMBER($B83)),$S83="No"),0,SUMPRODUCT(($C$3:$N$3&lt;TODAY())*((($R83="")+($R83&lt;=$C$3:$N$3))&gt;0)*(($B83-$C83:$N83)&gt;0)*($B83-$C83:$N83))))</f>
        <v/>
      </c>
      <c r="U83" s="8">
        <f>IF(OR($A83="",NOT(ISNUMBER($B83)),$S83="No",$B$1&lt;&gt;YEAR(TODAY())),0,IF(OR($R83="",$R83&lt;=INDEX($C$3:$N$3,MONTH(TODAY()))),$B83,0))</f>
        <v/>
      </c>
      <c r="V83" s="8">
        <f>IF(OR($A83="",$B$1&lt;&gt;YEAR(TODAY())),0,N(INDEX($C83:$N83,MONTH(TODAY()))))</f>
        <v/>
      </c>
      <c r="W83">
        <f>IF($Q83="Overdue",COUNTIF($Q$5:$Q83,"Overdue"),"")</f>
        <v/>
      </c>
    </row>
    <row r="84">
      <c r="B84" s="12">
        <f>IF($A84="","",IFERROR(INDEX(Members!$I$2:$I$251,MATCH($A84,Members!$A$2:$A$251,0)),""))</f>
        <v/>
      </c>
      <c r="C84" s="8" t="n"/>
      <c r="D84" s="8" t="n"/>
      <c r="E84" s="8" t="n"/>
      <c r="F84" s="8" t="n"/>
      <c r="G84" s="8" t="n"/>
      <c r="H84" s="8" t="n"/>
      <c r="I84" s="8" t="n"/>
      <c r="J84" s="8" t="n"/>
      <c r="K84" s="8" t="n"/>
      <c r="L84" s="8" t="n"/>
      <c r="M84" s="8" t="n"/>
      <c r="N84" s="8" t="n"/>
      <c r="O84" s="12">
        <f>IF($A84="","",SUM($C84:$N84))</f>
        <v/>
      </c>
      <c r="P84" s="12">
        <f>IF($A84="","",IF(OR(NOT(ISNUMBER($B84)),$S84="No"),0,SUMPRODUCT(($C$2:$N$2&lt;=TODAY())*((($R84="")+($R84&lt;=$C$3:$N$3))&gt;0)*(($B84-$C84:$N84)&gt;0)*($B84-$C84:$N84))))</f>
        <v/>
      </c>
      <c r="Q84" s="13">
        <f>IF($A84="","",IF(NOT(ISNUMBER($B84)),"Check name",IF($S84="No","Inactive",IF($P84=0,"Paid",IF($T84&gt;0,"Overdue","Pending")))))</f>
        <v/>
      </c>
      <c r="R84" s="7">
        <f>IF($A84="","",IFERROR(IF(INDEX(Members!$H$2:$H$251,MATCH($A84,Members!$A$2:$A$251,0))="","",INDEX(Members!$H$2:$H$251,MATCH($A84,Members!$A$2:$A$251,0))),""))</f>
        <v/>
      </c>
      <c r="S84">
        <f>IF($A84="","",IFERROR(IF(INDEX(Members!$J$2:$J$251,MATCH($A84,Members!$A$2:$A$251,0))="No","No","Yes"),"Yes"))</f>
        <v/>
      </c>
      <c r="T84" s="8">
        <f>IF($A84="","",IF(OR(NOT(ISNUMBER($B84)),$S84="No"),0,SUMPRODUCT(($C$3:$N$3&lt;TODAY())*((($R84="")+($R84&lt;=$C$3:$N$3))&gt;0)*(($B84-$C84:$N84)&gt;0)*($B84-$C84:$N84))))</f>
        <v/>
      </c>
      <c r="U84" s="8">
        <f>IF(OR($A84="",NOT(ISNUMBER($B84)),$S84="No",$B$1&lt;&gt;YEAR(TODAY())),0,IF(OR($R84="",$R84&lt;=INDEX($C$3:$N$3,MONTH(TODAY()))),$B84,0))</f>
        <v/>
      </c>
      <c r="V84" s="8">
        <f>IF(OR($A84="",$B$1&lt;&gt;YEAR(TODAY())),0,N(INDEX($C84:$N84,MONTH(TODAY()))))</f>
        <v/>
      </c>
      <c r="W84">
        <f>IF($Q84="Overdue",COUNTIF($Q$5:$Q84,"Overdue"),"")</f>
        <v/>
      </c>
    </row>
    <row r="85">
      <c r="B85" s="12">
        <f>IF($A85="","",IFERROR(INDEX(Members!$I$2:$I$251,MATCH($A85,Members!$A$2:$A$251,0)),""))</f>
        <v/>
      </c>
      <c r="C85" s="8" t="n"/>
      <c r="D85" s="8" t="n"/>
      <c r="E85" s="8" t="n"/>
      <c r="F85" s="8" t="n"/>
      <c r="G85" s="8" t="n"/>
      <c r="H85" s="8" t="n"/>
      <c r="I85" s="8" t="n"/>
      <c r="J85" s="8" t="n"/>
      <c r="K85" s="8" t="n"/>
      <c r="L85" s="8" t="n"/>
      <c r="M85" s="8" t="n"/>
      <c r="N85" s="8" t="n"/>
      <c r="O85" s="12">
        <f>IF($A85="","",SUM($C85:$N85))</f>
        <v/>
      </c>
      <c r="P85" s="12">
        <f>IF($A85="","",IF(OR(NOT(ISNUMBER($B85)),$S85="No"),0,SUMPRODUCT(($C$2:$N$2&lt;=TODAY())*((($R85="")+($R85&lt;=$C$3:$N$3))&gt;0)*(($B85-$C85:$N85)&gt;0)*($B85-$C85:$N85))))</f>
        <v/>
      </c>
      <c r="Q85" s="13">
        <f>IF($A85="","",IF(NOT(ISNUMBER($B85)),"Check name",IF($S85="No","Inactive",IF($P85=0,"Paid",IF($T85&gt;0,"Overdue","Pending")))))</f>
        <v/>
      </c>
      <c r="R85" s="7">
        <f>IF($A85="","",IFERROR(IF(INDEX(Members!$H$2:$H$251,MATCH($A85,Members!$A$2:$A$251,0))="","",INDEX(Members!$H$2:$H$251,MATCH($A85,Members!$A$2:$A$251,0))),""))</f>
        <v/>
      </c>
      <c r="S85">
        <f>IF($A85="","",IFERROR(IF(INDEX(Members!$J$2:$J$251,MATCH($A85,Members!$A$2:$A$251,0))="No","No","Yes"),"Yes"))</f>
        <v/>
      </c>
      <c r="T85" s="8">
        <f>IF($A85="","",IF(OR(NOT(ISNUMBER($B85)),$S85="No"),0,SUMPRODUCT(($C$3:$N$3&lt;TODAY())*((($R85="")+($R85&lt;=$C$3:$N$3))&gt;0)*(($B85-$C85:$N85)&gt;0)*($B85-$C85:$N85))))</f>
        <v/>
      </c>
      <c r="U85" s="8">
        <f>IF(OR($A85="",NOT(ISNUMBER($B85)),$S85="No",$B$1&lt;&gt;YEAR(TODAY())),0,IF(OR($R85="",$R85&lt;=INDEX($C$3:$N$3,MONTH(TODAY()))),$B85,0))</f>
        <v/>
      </c>
      <c r="V85" s="8">
        <f>IF(OR($A85="",$B$1&lt;&gt;YEAR(TODAY())),0,N(INDEX($C85:$N85,MONTH(TODAY()))))</f>
        <v/>
      </c>
      <c r="W85">
        <f>IF($Q85="Overdue",COUNTIF($Q$5:$Q85,"Overdue"),"")</f>
        <v/>
      </c>
    </row>
    <row r="86">
      <c r="B86" s="12">
        <f>IF($A86="","",IFERROR(INDEX(Members!$I$2:$I$251,MATCH($A86,Members!$A$2:$A$251,0)),""))</f>
        <v/>
      </c>
      <c r="C86" s="8" t="n"/>
      <c r="D86" s="8" t="n"/>
      <c r="E86" s="8" t="n"/>
      <c r="F86" s="8" t="n"/>
      <c r="G86" s="8" t="n"/>
      <c r="H86" s="8" t="n"/>
      <c r="I86" s="8" t="n"/>
      <c r="J86" s="8" t="n"/>
      <c r="K86" s="8" t="n"/>
      <c r="L86" s="8" t="n"/>
      <c r="M86" s="8" t="n"/>
      <c r="N86" s="8" t="n"/>
      <c r="O86" s="12">
        <f>IF($A86="","",SUM($C86:$N86))</f>
        <v/>
      </c>
      <c r="P86" s="12">
        <f>IF($A86="","",IF(OR(NOT(ISNUMBER($B86)),$S86="No"),0,SUMPRODUCT(($C$2:$N$2&lt;=TODAY())*((($R86="")+($R86&lt;=$C$3:$N$3))&gt;0)*(($B86-$C86:$N86)&gt;0)*($B86-$C86:$N86))))</f>
        <v/>
      </c>
      <c r="Q86" s="13">
        <f>IF($A86="","",IF(NOT(ISNUMBER($B86)),"Check name",IF($S86="No","Inactive",IF($P86=0,"Paid",IF($T86&gt;0,"Overdue","Pending")))))</f>
        <v/>
      </c>
      <c r="R86" s="7">
        <f>IF($A86="","",IFERROR(IF(INDEX(Members!$H$2:$H$251,MATCH($A86,Members!$A$2:$A$251,0))="","",INDEX(Members!$H$2:$H$251,MATCH($A86,Members!$A$2:$A$251,0))),""))</f>
        <v/>
      </c>
      <c r="S86">
        <f>IF($A86="","",IFERROR(IF(INDEX(Members!$J$2:$J$251,MATCH($A86,Members!$A$2:$A$251,0))="No","No","Yes"),"Yes"))</f>
        <v/>
      </c>
      <c r="T86" s="8">
        <f>IF($A86="","",IF(OR(NOT(ISNUMBER($B86)),$S86="No"),0,SUMPRODUCT(($C$3:$N$3&lt;TODAY())*((($R86="")+($R86&lt;=$C$3:$N$3))&gt;0)*(($B86-$C86:$N86)&gt;0)*($B86-$C86:$N86))))</f>
        <v/>
      </c>
      <c r="U86" s="8">
        <f>IF(OR($A86="",NOT(ISNUMBER($B86)),$S86="No",$B$1&lt;&gt;YEAR(TODAY())),0,IF(OR($R86="",$R86&lt;=INDEX($C$3:$N$3,MONTH(TODAY()))),$B86,0))</f>
        <v/>
      </c>
      <c r="V86" s="8">
        <f>IF(OR($A86="",$B$1&lt;&gt;YEAR(TODAY())),0,N(INDEX($C86:$N86,MONTH(TODAY()))))</f>
        <v/>
      </c>
      <c r="W86">
        <f>IF($Q86="Overdue",COUNTIF($Q$5:$Q86,"Overdue"),"")</f>
        <v/>
      </c>
    </row>
    <row r="87">
      <c r="B87" s="12">
        <f>IF($A87="","",IFERROR(INDEX(Members!$I$2:$I$251,MATCH($A87,Members!$A$2:$A$251,0)),""))</f>
        <v/>
      </c>
      <c r="C87" s="8" t="n"/>
      <c r="D87" s="8" t="n"/>
      <c r="E87" s="8" t="n"/>
      <c r="F87" s="8" t="n"/>
      <c r="G87" s="8" t="n"/>
      <c r="H87" s="8" t="n"/>
      <c r="I87" s="8" t="n"/>
      <c r="J87" s="8" t="n"/>
      <c r="K87" s="8" t="n"/>
      <c r="L87" s="8" t="n"/>
      <c r="M87" s="8" t="n"/>
      <c r="N87" s="8" t="n"/>
      <c r="O87" s="12">
        <f>IF($A87="","",SUM($C87:$N87))</f>
        <v/>
      </c>
      <c r="P87" s="12">
        <f>IF($A87="","",IF(OR(NOT(ISNUMBER($B87)),$S87="No"),0,SUMPRODUCT(($C$2:$N$2&lt;=TODAY())*((($R87="")+($R87&lt;=$C$3:$N$3))&gt;0)*(($B87-$C87:$N87)&gt;0)*($B87-$C87:$N87))))</f>
        <v/>
      </c>
      <c r="Q87" s="13">
        <f>IF($A87="","",IF(NOT(ISNUMBER($B87)),"Check name",IF($S87="No","Inactive",IF($P87=0,"Paid",IF($T87&gt;0,"Overdue","Pending")))))</f>
        <v/>
      </c>
      <c r="R87" s="7">
        <f>IF($A87="","",IFERROR(IF(INDEX(Members!$H$2:$H$251,MATCH($A87,Members!$A$2:$A$251,0))="","",INDEX(Members!$H$2:$H$251,MATCH($A87,Members!$A$2:$A$251,0))),""))</f>
        <v/>
      </c>
      <c r="S87">
        <f>IF($A87="","",IFERROR(IF(INDEX(Members!$J$2:$J$251,MATCH($A87,Members!$A$2:$A$251,0))="No","No","Yes"),"Yes"))</f>
        <v/>
      </c>
      <c r="T87" s="8">
        <f>IF($A87="","",IF(OR(NOT(ISNUMBER($B87)),$S87="No"),0,SUMPRODUCT(($C$3:$N$3&lt;TODAY())*((($R87="")+($R87&lt;=$C$3:$N$3))&gt;0)*(($B87-$C87:$N87)&gt;0)*($B87-$C87:$N87))))</f>
        <v/>
      </c>
      <c r="U87" s="8">
        <f>IF(OR($A87="",NOT(ISNUMBER($B87)),$S87="No",$B$1&lt;&gt;YEAR(TODAY())),0,IF(OR($R87="",$R87&lt;=INDEX($C$3:$N$3,MONTH(TODAY()))),$B87,0))</f>
        <v/>
      </c>
      <c r="V87" s="8">
        <f>IF(OR($A87="",$B$1&lt;&gt;YEAR(TODAY())),0,N(INDEX($C87:$N87,MONTH(TODAY()))))</f>
        <v/>
      </c>
      <c r="W87">
        <f>IF($Q87="Overdue",COUNTIF($Q$5:$Q87,"Overdue"),"")</f>
        <v/>
      </c>
    </row>
    <row r="88">
      <c r="B88" s="12">
        <f>IF($A88="","",IFERROR(INDEX(Members!$I$2:$I$251,MATCH($A88,Members!$A$2:$A$251,0)),""))</f>
        <v/>
      </c>
      <c r="C88" s="8" t="n"/>
      <c r="D88" s="8" t="n"/>
      <c r="E88" s="8" t="n"/>
      <c r="F88" s="8" t="n"/>
      <c r="G88" s="8" t="n"/>
      <c r="H88" s="8" t="n"/>
      <c r="I88" s="8" t="n"/>
      <c r="J88" s="8" t="n"/>
      <c r="K88" s="8" t="n"/>
      <c r="L88" s="8" t="n"/>
      <c r="M88" s="8" t="n"/>
      <c r="N88" s="8" t="n"/>
      <c r="O88" s="12">
        <f>IF($A88="","",SUM($C88:$N88))</f>
        <v/>
      </c>
      <c r="P88" s="12">
        <f>IF($A88="","",IF(OR(NOT(ISNUMBER($B88)),$S88="No"),0,SUMPRODUCT(($C$2:$N$2&lt;=TODAY())*((($R88="")+($R88&lt;=$C$3:$N$3))&gt;0)*(($B88-$C88:$N88)&gt;0)*($B88-$C88:$N88))))</f>
        <v/>
      </c>
      <c r="Q88" s="13">
        <f>IF($A88="","",IF(NOT(ISNUMBER($B88)),"Check name",IF($S88="No","Inactive",IF($P88=0,"Paid",IF($T88&gt;0,"Overdue","Pending")))))</f>
        <v/>
      </c>
      <c r="R88" s="7">
        <f>IF($A88="","",IFERROR(IF(INDEX(Members!$H$2:$H$251,MATCH($A88,Members!$A$2:$A$251,0))="","",INDEX(Members!$H$2:$H$251,MATCH($A88,Members!$A$2:$A$251,0))),""))</f>
        <v/>
      </c>
      <c r="S88">
        <f>IF($A88="","",IFERROR(IF(INDEX(Members!$J$2:$J$251,MATCH($A88,Members!$A$2:$A$251,0))="No","No","Yes"),"Yes"))</f>
        <v/>
      </c>
      <c r="T88" s="8">
        <f>IF($A88="","",IF(OR(NOT(ISNUMBER($B88)),$S88="No"),0,SUMPRODUCT(($C$3:$N$3&lt;TODAY())*((($R88="")+($R88&lt;=$C$3:$N$3))&gt;0)*(($B88-$C88:$N88)&gt;0)*($B88-$C88:$N88))))</f>
        <v/>
      </c>
      <c r="U88" s="8">
        <f>IF(OR($A88="",NOT(ISNUMBER($B88)),$S88="No",$B$1&lt;&gt;YEAR(TODAY())),0,IF(OR($R88="",$R88&lt;=INDEX($C$3:$N$3,MONTH(TODAY()))),$B88,0))</f>
        <v/>
      </c>
      <c r="V88" s="8">
        <f>IF(OR($A88="",$B$1&lt;&gt;YEAR(TODAY())),0,N(INDEX($C88:$N88,MONTH(TODAY()))))</f>
        <v/>
      </c>
      <c r="W88">
        <f>IF($Q88="Overdue",COUNTIF($Q$5:$Q88,"Overdue"),"")</f>
        <v/>
      </c>
    </row>
    <row r="89">
      <c r="B89" s="12">
        <f>IF($A89="","",IFERROR(INDEX(Members!$I$2:$I$251,MATCH($A89,Members!$A$2:$A$251,0)),""))</f>
        <v/>
      </c>
      <c r="C89" s="8" t="n"/>
      <c r="D89" s="8" t="n"/>
      <c r="E89" s="8" t="n"/>
      <c r="F89" s="8" t="n"/>
      <c r="G89" s="8" t="n"/>
      <c r="H89" s="8" t="n"/>
      <c r="I89" s="8" t="n"/>
      <c r="J89" s="8" t="n"/>
      <c r="K89" s="8" t="n"/>
      <c r="L89" s="8" t="n"/>
      <c r="M89" s="8" t="n"/>
      <c r="N89" s="8" t="n"/>
      <c r="O89" s="12">
        <f>IF($A89="","",SUM($C89:$N89))</f>
        <v/>
      </c>
      <c r="P89" s="12">
        <f>IF($A89="","",IF(OR(NOT(ISNUMBER($B89)),$S89="No"),0,SUMPRODUCT(($C$2:$N$2&lt;=TODAY())*((($R89="")+($R89&lt;=$C$3:$N$3))&gt;0)*(($B89-$C89:$N89)&gt;0)*($B89-$C89:$N89))))</f>
        <v/>
      </c>
      <c r="Q89" s="13">
        <f>IF($A89="","",IF(NOT(ISNUMBER($B89)),"Check name",IF($S89="No","Inactive",IF($P89=0,"Paid",IF($T89&gt;0,"Overdue","Pending")))))</f>
        <v/>
      </c>
      <c r="R89" s="7">
        <f>IF($A89="","",IFERROR(IF(INDEX(Members!$H$2:$H$251,MATCH($A89,Members!$A$2:$A$251,0))="","",INDEX(Members!$H$2:$H$251,MATCH($A89,Members!$A$2:$A$251,0))),""))</f>
        <v/>
      </c>
      <c r="S89">
        <f>IF($A89="","",IFERROR(IF(INDEX(Members!$J$2:$J$251,MATCH($A89,Members!$A$2:$A$251,0))="No","No","Yes"),"Yes"))</f>
        <v/>
      </c>
      <c r="T89" s="8">
        <f>IF($A89="","",IF(OR(NOT(ISNUMBER($B89)),$S89="No"),0,SUMPRODUCT(($C$3:$N$3&lt;TODAY())*((($R89="")+($R89&lt;=$C$3:$N$3))&gt;0)*(($B89-$C89:$N89)&gt;0)*($B89-$C89:$N89))))</f>
        <v/>
      </c>
      <c r="U89" s="8">
        <f>IF(OR($A89="",NOT(ISNUMBER($B89)),$S89="No",$B$1&lt;&gt;YEAR(TODAY())),0,IF(OR($R89="",$R89&lt;=INDEX($C$3:$N$3,MONTH(TODAY()))),$B89,0))</f>
        <v/>
      </c>
      <c r="V89" s="8">
        <f>IF(OR($A89="",$B$1&lt;&gt;YEAR(TODAY())),0,N(INDEX($C89:$N89,MONTH(TODAY()))))</f>
        <v/>
      </c>
      <c r="W89">
        <f>IF($Q89="Overdue",COUNTIF($Q$5:$Q89,"Overdue"),"")</f>
        <v/>
      </c>
    </row>
    <row r="90">
      <c r="B90" s="12">
        <f>IF($A90="","",IFERROR(INDEX(Members!$I$2:$I$251,MATCH($A90,Members!$A$2:$A$251,0)),""))</f>
        <v/>
      </c>
      <c r="C90" s="8" t="n"/>
      <c r="D90" s="8" t="n"/>
      <c r="E90" s="8" t="n"/>
      <c r="F90" s="8" t="n"/>
      <c r="G90" s="8" t="n"/>
      <c r="H90" s="8" t="n"/>
      <c r="I90" s="8" t="n"/>
      <c r="J90" s="8" t="n"/>
      <c r="K90" s="8" t="n"/>
      <c r="L90" s="8" t="n"/>
      <c r="M90" s="8" t="n"/>
      <c r="N90" s="8" t="n"/>
      <c r="O90" s="12">
        <f>IF($A90="","",SUM($C90:$N90))</f>
        <v/>
      </c>
      <c r="P90" s="12">
        <f>IF($A90="","",IF(OR(NOT(ISNUMBER($B90)),$S90="No"),0,SUMPRODUCT(($C$2:$N$2&lt;=TODAY())*((($R90="")+($R90&lt;=$C$3:$N$3))&gt;0)*(($B90-$C90:$N90)&gt;0)*($B90-$C90:$N90))))</f>
        <v/>
      </c>
      <c r="Q90" s="13">
        <f>IF($A90="","",IF(NOT(ISNUMBER($B90)),"Check name",IF($S90="No","Inactive",IF($P90=0,"Paid",IF($T90&gt;0,"Overdue","Pending")))))</f>
        <v/>
      </c>
      <c r="R90" s="7">
        <f>IF($A90="","",IFERROR(IF(INDEX(Members!$H$2:$H$251,MATCH($A90,Members!$A$2:$A$251,0))="","",INDEX(Members!$H$2:$H$251,MATCH($A90,Members!$A$2:$A$251,0))),""))</f>
        <v/>
      </c>
      <c r="S90">
        <f>IF($A90="","",IFERROR(IF(INDEX(Members!$J$2:$J$251,MATCH($A90,Members!$A$2:$A$251,0))="No","No","Yes"),"Yes"))</f>
        <v/>
      </c>
      <c r="T90" s="8">
        <f>IF($A90="","",IF(OR(NOT(ISNUMBER($B90)),$S90="No"),0,SUMPRODUCT(($C$3:$N$3&lt;TODAY())*((($R90="")+($R90&lt;=$C$3:$N$3))&gt;0)*(($B90-$C90:$N90)&gt;0)*($B90-$C90:$N90))))</f>
        <v/>
      </c>
      <c r="U90" s="8">
        <f>IF(OR($A90="",NOT(ISNUMBER($B90)),$S90="No",$B$1&lt;&gt;YEAR(TODAY())),0,IF(OR($R90="",$R90&lt;=INDEX($C$3:$N$3,MONTH(TODAY()))),$B90,0))</f>
        <v/>
      </c>
      <c r="V90" s="8">
        <f>IF(OR($A90="",$B$1&lt;&gt;YEAR(TODAY())),0,N(INDEX($C90:$N90,MONTH(TODAY()))))</f>
        <v/>
      </c>
      <c r="W90">
        <f>IF($Q90="Overdue",COUNTIF($Q$5:$Q90,"Overdue"),"")</f>
        <v/>
      </c>
    </row>
    <row r="91">
      <c r="B91" s="12">
        <f>IF($A91="","",IFERROR(INDEX(Members!$I$2:$I$251,MATCH($A91,Members!$A$2:$A$251,0)),""))</f>
        <v/>
      </c>
      <c r="C91" s="8" t="n"/>
      <c r="D91" s="8" t="n"/>
      <c r="E91" s="8" t="n"/>
      <c r="F91" s="8" t="n"/>
      <c r="G91" s="8" t="n"/>
      <c r="H91" s="8" t="n"/>
      <c r="I91" s="8" t="n"/>
      <c r="J91" s="8" t="n"/>
      <c r="K91" s="8" t="n"/>
      <c r="L91" s="8" t="n"/>
      <c r="M91" s="8" t="n"/>
      <c r="N91" s="8" t="n"/>
      <c r="O91" s="12">
        <f>IF($A91="","",SUM($C91:$N91))</f>
        <v/>
      </c>
      <c r="P91" s="12">
        <f>IF($A91="","",IF(OR(NOT(ISNUMBER($B91)),$S91="No"),0,SUMPRODUCT(($C$2:$N$2&lt;=TODAY())*((($R91="")+($R91&lt;=$C$3:$N$3))&gt;0)*(($B91-$C91:$N91)&gt;0)*($B91-$C91:$N91))))</f>
        <v/>
      </c>
      <c r="Q91" s="13">
        <f>IF($A91="","",IF(NOT(ISNUMBER($B91)),"Check name",IF($S91="No","Inactive",IF($P91=0,"Paid",IF($T91&gt;0,"Overdue","Pending")))))</f>
        <v/>
      </c>
      <c r="R91" s="7">
        <f>IF($A91="","",IFERROR(IF(INDEX(Members!$H$2:$H$251,MATCH($A91,Members!$A$2:$A$251,0))="","",INDEX(Members!$H$2:$H$251,MATCH($A91,Members!$A$2:$A$251,0))),""))</f>
        <v/>
      </c>
      <c r="S91">
        <f>IF($A91="","",IFERROR(IF(INDEX(Members!$J$2:$J$251,MATCH($A91,Members!$A$2:$A$251,0))="No","No","Yes"),"Yes"))</f>
        <v/>
      </c>
      <c r="T91" s="8">
        <f>IF($A91="","",IF(OR(NOT(ISNUMBER($B91)),$S91="No"),0,SUMPRODUCT(($C$3:$N$3&lt;TODAY())*((($R91="")+($R91&lt;=$C$3:$N$3))&gt;0)*(($B91-$C91:$N91)&gt;0)*($B91-$C91:$N91))))</f>
        <v/>
      </c>
      <c r="U91" s="8">
        <f>IF(OR($A91="",NOT(ISNUMBER($B91)),$S91="No",$B$1&lt;&gt;YEAR(TODAY())),0,IF(OR($R91="",$R91&lt;=INDEX($C$3:$N$3,MONTH(TODAY()))),$B91,0))</f>
        <v/>
      </c>
      <c r="V91" s="8">
        <f>IF(OR($A91="",$B$1&lt;&gt;YEAR(TODAY())),0,N(INDEX($C91:$N91,MONTH(TODAY()))))</f>
        <v/>
      </c>
      <c r="W91">
        <f>IF($Q91="Overdue",COUNTIF($Q$5:$Q91,"Overdue"),"")</f>
        <v/>
      </c>
    </row>
    <row r="92">
      <c r="B92" s="12">
        <f>IF($A92="","",IFERROR(INDEX(Members!$I$2:$I$251,MATCH($A92,Members!$A$2:$A$251,0)),""))</f>
        <v/>
      </c>
      <c r="C92" s="8" t="n"/>
      <c r="D92" s="8" t="n"/>
      <c r="E92" s="8" t="n"/>
      <c r="F92" s="8" t="n"/>
      <c r="G92" s="8" t="n"/>
      <c r="H92" s="8" t="n"/>
      <c r="I92" s="8" t="n"/>
      <c r="J92" s="8" t="n"/>
      <c r="K92" s="8" t="n"/>
      <c r="L92" s="8" t="n"/>
      <c r="M92" s="8" t="n"/>
      <c r="N92" s="8" t="n"/>
      <c r="O92" s="12">
        <f>IF($A92="","",SUM($C92:$N92))</f>
        <v/>
      </c>
      <c r="P92" s="12">
        <f>IF($A92="","",IF(OR(NOT(ISNUMBER($B92)),$S92="No"),0,SUMPRODUCT(($C$2:$N$2&lt;=TODAY())*((($R92="")+($R92&lt;=$C$3:$N$3))&gt;0)*(($B92-$C92:$N92)&gt;0)*($B92-$C92:$N92))))</f>
        <v/>
      </c>
      <c r="Q92" s="13">
        <f>IF($A92="","",IF(NOT(ISNUMBER($B92)),"Check name",IF($S92="No","Inactive",IF($P92=0,"Paid",IF($T92&gt;0,"Overdue","Pending")))))</f>
        <v/>
      </c>
      <c r="R92" s="7">
        <f>IF($A92="","",IFERROR(IF(INDEX(Members!$H$2:$H$251,MATCH($A92,Members!$A$2:$A$251,0))="","",INDEX(Members!$H$2:$H$251,MATCH($A92,Members!$A$2:$A$251,0))),""))</f>
        <v/>
      </c>
      <c r="S92">
        <f>IF($A92="","",IFERROR(IF(INDEX(Members!$J$2:$J$251,MATCH($A92,Members!$A$2:$A$251,0))="No","No","Yes"),"Yes"))</f>
        <v/>
      </c>
      <c r="T92" s="8">
        <f>IF($A92="","",IF(OR(NOT(ISNUMBER($B92)),$S92="No"),0,SUMPRODUCT(($C$3:$N$3&lt;TODAY())*((($R92="")+($R92&lt;=$C$3:$N$3))&gt;0)*(($B92-$C92:$N92)&gt;0)*($B92-$C92:$N92))))</f>
        <v/>
      </c>
      <c r="U92" s="8">
        <f>IF(OR($A92="",NOT(ISNUMBER($B92)),$S92="No",$B$1&lt;&gt;YEAR(TODAY())),0,IF(OR($R92="",$R92&lt;=INDEX($C$3:$N$3,MONTH(TODAY()))),$B92,0))</f>
        <v/>
      </c>
      <c r="V92" s="8">
        <f>IF(OR($A92="",$B$1&lt;&gt;YEAR(TODAY())),0,N(INDEX($C92:$N92,MONTH(TODAY()))))</f>
        <v/>
      </c>
      <c r="W92">
        <f>IF($Q92="Overdue",COUNTIF($Q$5:$Q92,"Overdue"),"")</f>
        <v/>
      </c>
    </row>
    <row r="93">
      <c r="B93" s="12">
        <f>IF($A93="","",IFERROR(INDEX(Members!$I$2:$I$251,MATCH($A93,Members!$A$2:$A$251,0)),""))</f>
        <v/>
      </c>
      <c r="C93" s="8" t="n"/>
      <c r="D93" s="8" t="n"/>
      <c r="E93" s="8" t="n"/>
      <c r="F93" s="8" t="n"/>
      <c r="G93" s="8" t="n"/>
      <c r="H93" s="8" t="n"/>
      <c r="I93" s="8" t="n"/>
      <c r="J93" s="8" t="n"/>
      <c r="K93" s="8" t="n"/>
      <c r="L93" s="8" t="n"/>
      <c r="M93" s="8" t="n"/>
      <c r="N93" s="8" t="n"/>
      <c r="O93" s="12">
        <f>IF($A93="","",SUM($C93:$N93))</f>
        <v/>
      </c>
      <c r="P93" s="12">
        <f>IF($A93="","",IF(OR(NOT(ISNUMBER($B93)),$S93="No"),0,SUMPRODUCT(($C$2:$N$2&lt;=TODAY())*((($R93="")+($R93&lt;=$C$3:$N$3))&gt;0)*(($B93-$C93:$N93)&gt;0)*($B93-$C93:$N93))))</f>
        <v/>
      </c>
      <c r="Q93" s="13">
        <f>IF($A93="","",IF(NOT(ISNUMBER($B93)),"Check name",IF($S93="No","Inactive",IF($P93=0,"Paid",IF($T93&gt;0,"Overdue","Pending")))))</f>
        <v/>
      </c>
      <c r="R93" s="7">
        <f>IF($A93="","",IFERROR(IF(INDEX(Members!$H$2:$H$251,MATCH($A93,Members!$A$2:$A$251,0))="","",INDEX(Members!$H$2:$H$251,MATCH($A93,Members!$A$2:$A$251,0))),""))</f>
        <v/>
      </c>
      <c r="S93">
        <f>IF($A93="","",IFERROR(IF(INDEX(Members!$J$2:$J$251,MATCH($A93,Members!$A$2:$A$251,0))="No","No","Yes"),"Yes"))</f>
        <v/>
      </c>
      <c r="T93" s="8">
        <f>IF($A93="","",IF(OR(NOT(ISNUMBER($B93)),$S93="No"),0,SUMPRODUCT(($C$3:$N$3&lt;TODAY())*((($R93="")+($R93&lt;=$C$3:$N$3))&gt;0)*(($B93-$C93:$N93)&gt;0)*($B93-$C93:$N93))))</f>
        <v/>
      </c>
      <c r="U93" s="8">
        <f>IF(OR($A93="",NOT(ISNUMBER($B93)),$S93="No",$B$1&lt;&gt;YEAR(TODAY())),0,IF(OR($R93="",$R93&lt;=INDEX($C$3:$N$3,MONTH(TODAY()))),$B93,0))</f>
        <v/>
      </c>
      <c r="V93" s="8">
        <f>IF(OR($A93="",$B$1&lt;&gt;YEAR(TODAY())),0,N(INDEX($C93:$N93,MONTH(TODAY()))))</f>
        <v/>
      </c>
      <c r="W93">
        <f>IF($Q93="Overdue",COUNTIF($Q$5:$Q93,"Overdue"),"")</f>
        <v/>
      </c>
    </row>
    <row r="94">
      <c r="B94" s="12">
        <f>IF($A94="","",IFERROR(INDEX(Members!$I$2:$I$251,MATCH($A94,Members!$A$2:$A$251,0)),""))</f>
        <v/>
      </c>
      <c r="C94" s="8" t="n"/>
      <c r="D94" s="8" t="n"/>
      <c r="E94" s="8" t="n"/>
      <c r="F94" s="8" t="n"/>
      <c r="G94" s="8" t="n"/>
      <c r="H94" s="8" t="n"/>
      <c r="I94" s="8" t="n"/>
      <c r="J94" s="8" t="n"/>
      <c r="K94" s="8" t="n"/>
      <c r="L94" s="8" t="n"/>
      <c r="M94" s="8" t="n"/>
      <c r="N94" s="8" t="n"/>
      <c r="O94" s="12">
        <f>IF($A94="","",SUM($C94:$N94))</f>
        <v/>
      </c>
      <c r="P94" s="12">
        <f>IF($A94="","",IF(OR(NOT(ISNUMBER($B94)),$S94="No"),0,SUMPRODUCT(($C$2:$N$2&lt;=TODAY())*((($R94="")+($R94&lt;=$C$3:$N$3))&gt;0)*(($B94-$C94:$N94)&gt;0)*($B94-$C94:$N94))))</f>
        <v/>
      </c>
      <c r="Q94" s="13">
        <f>IF($A94="","",IF(NOT(ISNUMBER($B94)),"Check name",IF($S94="No","Inactive",IF($P94=0,"Paid",IF($T94&gt;0,"Overdue","Pending")))))</f>
        <v/>
      </c>
      <c r="R94" s="7">
        <f>IF($A94="","",IFERROR(IF(INDEX(Members!$H$2:$H$251,MATCH($A94,Members!$A$2:$A$251,0))="","",INDEX(Members!$H$2:$H$251,MATCH($A94,Members!$A$2:$A$251,0))),""))</f>
        <v/>
      </c>
      <c r="S94">
        <f>IF($A94="","",IFERROR(IF(INDEX(Members!$J$2:$J$251,MATCH($A94,Members!$A$2:$A$251,0))="No","No","Yes"),"Yes"))</f>
        <v/>
      </c>
      <c r="T94" s="8">
        <f>IF($A94="","",IF(OR(NOT(ISNUMBER($B94)),$S94="No"),0,SUMPRODUCT(($C$3:$N$3&lt;TODAY())*((($R94="")+($R94&lt;=$C$3:$N$3))&gt;0)*(($B94-$C94:$N94)&gt;0)*($B94-$C94:$N94))))</f>
        <v/>
      </c>
      <c r="U94" s="8">
        <f>IF(OR($A94="",NOT(ISNUMBER($B94)),$S94="No",$B$1&lt;&gt;YEAR(TODAY())),0,IF(OR($R94="",$R94&lt;=INDEX($C$3:$N$3,MONTH(TODAY()))),$B94,0))</f>
        <v/>
      </c>
      <c r="V94" s="8">
        <f>IF(OR($A94="",$B$1&lt;&gt;YEAR(TODAY())),0,N(INDEX($C94:$N94,MONTH(TODAY()))))</f>
        <v/>
      </c>
      <c r="W94">
        <f>IF($Q94="Overdue",COUNTIF($Q$5:$Q94,"Overdue"),"")</f>
        <v/>
      </c>
    </row>
    <row r="95">
      <c r="B95" s="12">
        <f>IF($A95="","",IFERROR(INDEX(Members!$I$2:$I$251,MATCH($A95,Members!$A$2:$A$251,0)),""))</f>
        <v/>
      </c>
      <c r="C95" s="8" t="n"/>
      <c r="D95" s="8" t="n"/>
      <c r="E95" s="8" t="n"/>
      <c r="F95" s="8" t="n"/>
      <c r="G95" s="8" t="n"/>
      <c r="H95" s="8" t="n"/>
      <c r="I95" s="8" t="n"/>
      <c r="J95" s="8" t="n"/>
      <c r="K95" s="8" t="n"/>
      <c r="L95" s="8" t="n"/>
      <c r="M95" s="8" t="n"/>
      <c r="N95" s="8" t="n"/>
      <c r="O95" s="12">
        <f>IF($A95="","",SUM($C95:$N95))</f>
        <v/>
      </c>
      <c r="P95" s="12">
        <f>IF($A95="","",IF(OR(NOT(ISNUMBER($B95)),$S95="No"),0,SUMPRODUCT(($C$2:$N$2&lt;=TODAY())*((($R95="")+($R95&lt;=$C$3:$N$3))&gt;0)*(($B95-$C95:$N95)&gt;0)*($B95-$C95:$N95))))</f>
        <v/>
      </c>
      <c r="Q95" s="13">
        <f>IF($A95="","",IF(NOT(ISNUMBER($B95)),"Check name",IF($S95="No","Inactive",IF($P95=0,"Paid",IF($T95&gt;0,"Overdue","Pending")))))</f>
        <v/>
      </c>
      <c r="R95" s="7">
        <f>IF($A95="","",IFERROR(IF(INDEX(Members!$H$2:$H$251,MATCH($A95,Members!$A$2:$A$251,0))="","",INDEX(Members!$H$2:$H$251,MATCH($A95,Members!$A$2:$A$251,0))),""))</f>
        <v/>
      </c>
      <c r="S95">
        <f>IF($A95="","",IFERROR(IF(INDEX(Members!$J$2:$J$251,MATCH($A95,Members!$A$2:$A$251,0))="No","No","Yes"),"Yes"))</f>
        <v/>
      </c>
      <c r="T95" s="8">
        <f>IF($A95="","",IF(OR(NOT(ISNUMBER($B95)),$S95="No"),0,SUMPRODUCT(($C$3:$N$3&lt;TODAY())*((($R95="")+($R95&lt;=$C$3:$N$3))&gt;0)*(($B95-$C95:$N95)&gt;0)*($B95-$C95:$N95))))</f>
        <v/>
      </c>
      <c r="U95" s="8">
        <f>IF(OR($A95="",NOT(ISNUMBER($B95)),$S95="No",$B$1&lt;&gt;YEAR(TODAY())),0,IF(OR($R95="",$R95&lt;=INDEX($C$3:$N$3,MONTH(TODAY()))),$B95,0))</f>
        <v/>
      </c>
      <c r="V95" s="8">
        <f>IF(OR($A95="",$B$1&lt;&gt;YEAR(TODAY())),0,N(INDEX($C95:$N95,MONTH(TODAY()))))</f>
        <v/>
      </c>
      <c r="W95">
        <f>IF($Q95="Overdue",COUNTIF($Q$5:$Q95,"Overdue"),"")</f>
        <v/>
      </c>
    </row>
    <row r="96">
      <c r="B96" s="12">
        <f>IF($A96="","",IFERROR(INDEX(Members!$I$2:$I$251,MATCH($A96,Members!$A$2:$A$251,0)),""))</f>
        <v/>
      </c>
      <c r="C96" s="8" t="n"/>
      <c r="D96" s="8" t="n"/>
      <c r="E96" s="8" t="n"/>
      <c r="F96" s="8" t="n"/>
      <c r="G96" s="8" t="n"/>
      <c r="H96" s="8" t="n"/>
      <c r="I96" s="8" t="n"/>
      <c r="J96" s="8" t="n"/>
      <c r="K96" s="8" t="n"/>
      <c r="L96" s="8" t="n"/>
      <c r="M96" s="8" t="n"/>
      <c r="N96" s="8" t="n"/>
      <c r="O96" s="12">
        <f>IF($A96="","",SUM($C96:$N96))</f>
        <v/>
      </c>
      <c r="P96" s="12">
        <f>IF($A96="","",IF(OR(NOT(ISNUMBER($B96)),$S96="No"),0,SUMPRODUCT(($C$2:$N$2&lt;=TODAY())*((($R96="")+($R96&lt;=$C$3:$N$3))&gt;0)*(($B96-$C96:$N96)&gt;0)*($B96-$C96:$N96))))</f>
        <v/>
      </c>
      <c r="Q96" s="13">
        <f>IF($A96="","",IF(NOT(ISNUMBER($B96)),"Check name",IF($S96="No","Inactive",IF($P96=0,"Paid",IF($T96&gt;0,"Overdue","Pending")))))</f>
        <v/>
      </c>
      <c r="R96" s="7">
        <f>IF($A96="","",IFERROR(IF(INDEX(Members!$H$2:$H$251,MATCH($A96,Members!$A$2:$A$251,0))="","",INDEX(Members!$H$2:$H$251,MATCH($A96,Members!$A$2:$A$251,0))),""))</f>
        <v/>
      </c>
      <c r="S96">
        <f>IF($A96="","",IFERROR(IF(INDEX(Members!$J$2:$J$251,MATCH($A96,Members!$A$2:$A$251,0))="No","No","Yes"),"Yes"))</f>
        <v/>
      </c>
      <c r="T96" s="8">
        <f>IF($A96="","",IF(OR(NOT(ISNUMBER($B96)),$S96="No"),0,SUMPRODUCT(($C$3:$N$3&lt;TODAY())*((($R96="")+($R96&lt;=$C$3:$N$3))&gt;0)*(($B96-$C96:$N96)&gt;0)*($B96-$C96:$N96))))</f>
        <v/>
      </c>
      <c r="U96" s="8">
        <f>IF(OR($A96="",NOT(ISNUMBER($B96)),$S96="No",$B$1&lt;&gt;YEAR(TODAY())),0,IF(OR($R96="",$R96&lt;=INDEX($C$3:$N$3,MONTH(TODAY()))),$B96,0))</f>
        <v/>
      </c>
      <c r="V96" s="8">
        <f>IF(OR($A96="",$B$1&lt;&gt;YEAR(TODAY())),0,N(INDEX($C96:$N96,MONTH(TODAY()))))</f>
        <v/>
      </c>
      <c r="W96">
        <f>IF($Q96="Overdue",COUNTIF($Q$5:$Q96,"Overdue"),"")</f>
        <v/>
      </c>
    </row>
    <row r="97">
      <c r="B97" s="12">
        <f>IF($A97="","",IFERROR(INDEX(Members!$I$2:$I$251,MATCH($A97,Members!$A$2:$A$251,0)),""))</f>
        <v/>
      </c>
      <c r="C97" s="8" t="n"/>
      <c r="D97" s="8" t="n"/>
      <c r="E97" s="8" t="n"/>
      <c r="F97" s="8" t="n"/>
      <c r="G97" s="8" t="n"/>
      <c r="H97" s="8" t="n"/>
      <c r="I97" s="8" t="n"/>
      <c r="J97" s="8" t="n"/>
      <c r="K97" s="8" t="n"/>
      <c r="L97" s="8" t="n"/>
      <c r="M97" s="8" t="n"/>
      <c r="N97" s="8" t="n"/>
      <c r="O97" s="12">
        <f>IF($A97="","",SUM($C97:$N97))</f>
        <v/>
      </c>
      <c r="P97" s="12">
        <f>IF($A97="","",IF(OR(NOT(ISNUMBER($B97)),$S97="No"),0,SUMPRODUCT(($C$2:$N$2&lt;=TODAY())*((($R97="")+($R97&lt;=$C$3:$N$3))&gt;0)*(($B97-$C97:$N97)&gt;0)*($B97-$C97:$N97))))</f>
        <v/>
      </c>
      <c r="Q97" s="13">
        <f>IF($A97="","",IF(NOT(ISNUMBER($B97)),"Check name",IF($S97="No","Inactive",IF($P97=0,"Paid",IF($T97&gt;0,"Overdue","Pending")))))</f>
        <v/>
      </c>
      <c r="R97" s="7">
        <f>IF($A97="","",IFERROR(IF(INDEX(Members!$H$2:$H$251,MATCH($A97,Members!$A$2:$A$251,0))="","",INDEX(Members!$H$2:$H$251,MATCH($A97,Members!$A$2:$A$251,0))),""))</f>
        <v/>
      </c>
      <c r="S97">
        <f>IF($A97="","",IFERROR(IF(INDEX(Members!$J$2:$J$251,MATCH($A97,Members!$A$2:$A$251,0))="No","No","Yes"),"Yes"))</f>
        <v/>
      </c>
      <c r="T97" s="8">
        <f>IF($A97="","",IF(OR(NOT(ISNUMBER($B97)),$S97="No"),0,SUMPRODUCT(($C$3:$N$3&lt;TODAY())*((($R97="")+($R97&lt;=$C$3:$N$3))&gt;0)*(($B97-$C97:$N97)&gt;0)*($B97-$C97:$N97))))</f>
        <v/>
      </c>
      <c r="U97" s="8">
        <f>IF(OR($A97="",NOT(ISNUMBER($B97)),$S97="No",$B$1&lt;&gt;YEAR(TODAY())),0,IF(OR($R97="",$R97&lt;=INDEX($C$3:$N$3,MONTH(TODAY()))),$B97,0))</f>
        <v/>
      </c>
      <c r="V97" s="8">
        <f>IF(OR($A97="",$B$1&lt;&gt;YEAR(TODAY())),0,N(INDEX($C97:$N97,MONTH(TODAY()))))</f>
        <v/>
      </c>
      <c r="W97">
        <f>IF($Q97="Overdue",COUNTIF($Q$5:$Q97,"Overdue"),"")</f>
        <v/>
      </c>
    </row>
    <row r="98">
      <c r="B98" s="12">
        <f>IF($A98="","",IFERROR(INDEX(Members!$I$2:$I$251,MATCH($A98,Members!$A$2:$A$251,0)),""))</f>
        <v/>
      </c>
      <c r="C98" s="8" t="n"/>
      <c r="D98" s="8" t="n"/>
      <c r="E98" s="8" t="n"/>
      <c r="F98" s="8" t="n"/>
      <c r="G98" s="8" t="n"/>
      <c r="H98" s="8" t="n"/>
      <c r="I98" s="8" t="n"/>
      <c r="J98" s="8" t="n"/>
      <c r="K98" s="8" t="n"/>
      <c r="L98" s="8" t="n"/>
      <c r="M98" s="8" t="n"/>
      <c r="N98" s="8" t="n"/>
      <c r="O98" s="12">
        <f>IF($A98="","",SUM($C98:$N98))</f>
        <v/>
      </c>
      <c r="P98" s="12">
        <f>IF($A98="","",IF(OR(NOT(ISNUMBER($B98)),$S98="No"),0,SUMPRODUCT(($C$2:$N$2&lt;=TODAY())*((($R98="")+($R98&lt;=$C$3:$N$3))&gt;0)*(($B98-$C98:$N98)&gt;0)*($B98-$C98:$N98))))</f>
        <v/>
      </c>
      <c r="Q98" s="13">
        <f>IF($A98="","",IF(NOT(ISNUMBER($B98)),"Check name",IF($S98="No","Inactive",IF($P98=0,"Paid",IF($T98&gt;0,"Overdue","Pending")))))</f>
        <v/>
      </c>
      <c r="R98" s="7">
        <f>IF($A98="","",IFERROR(IF(INDEX(Members!$H$2:$H$251,MATCH($A98,Members!$A$2:$A$251,0))="","",INDEX(Members!$H$2:$H$251,MATCH($A98,Members!$A$2:$A$251,0))),""))</f>
        <v/>
      </c>
      <c r="S98">
        <f>IF($A98="","",IFERROR(IF(INDEX(Members!$J$2:$J$251,MATCH($A98,Members!$A$2:$A$251,0))="No","No","Yes"),"Yes"))</f>
        <v/>
      </c>
      <c r="T98" s="8">
        <f>IF($A98="","",IF(OR(NOT(ISNUMBER($B98)),$S98="No"),0,SUMPRODUCT(($C$3:$N$3&lt;TODAY())*((($R98="")+($R98&lt;=$C$3:$N$3))&gt;0)*(($B98-$C98:$N98)&gt;0)*($B98-$C98:$N98))))</f>
        <v/>
      </c>
      <c r="U98" s="8">
        <f>IF(OR($A98="",NOT(ISNUMBER($B98)),$S98="No",$B$1&lt;&gt;YEAR(TODAY())),0,IF(OR($R98="",$R98&lt;=INDEX($C$3:$N$3,MONTH(TODAY()))),$B98,0))</f>
        <v/>
      </c>
      <c r="V98" s="8">
        <f>IF(OR($A98="",$B$1&lt;&gt;YEAR(TODAY())),0,N(INDEX($C98:$N98,MONTH(TODAY()))))</f>
        <v/>
      </c>
      <c r="W98">
        <f>IF($Q98="Overdue",COUNTIF($Q$5:$Q98,"Overdue"),"")</f>
        <v/>
      </c>
    </row>
    <row r="99">
      <c r="B99" s="12">
        <f>IF($A99="","",IFERROR(INDEX(Members!$I$2:$I$251,MATCH($A99,Members!$A$2:$A$251,0)),""))</f>
        <v/>
      </c>
      <c r="C99" s="8" t="n"/>
      <c r="D99" s="8" t="n"/>
      <c r="E99" s="8" t="n"/>
      <c r="F99" s="8" t="n"/>
      <c r="G99" s="8" t="n"/>
      <c r="H99" s="8" t="n"/>
      <c r="I99" s="8" t="n"/>
      <c r="J99" s="8" t="n"/>
      <c r="K99" s="8" t="n"/>
      <c r="L99" s="8" t="n"/>
      <c r="M99" s="8" t="n"/>
      <c r="N99" s="8" t="n"/>
      <c r="O99" s="12">
        <f>IF($A99="","",SUM($C99:$N99))</f>
        <v/>
      </c>
      <c r="P99" s="12">
        <f>IF($A99="","",IF(OR(NOT(ISNUMBER($B99)),$S99="No"),0,SUMPRODUCT(($C$2:$N$2&lt;=TODAY())*((($R99="")+($R99&lt;=$C$3:$N$3))&gt;0)*(($B99-$C99:$N99)&gt;0)*($B99-$C99:$N99))))</f>
        <v/>
      </c>
      <c r="Q99" s="13">
        <f>IF($A99="","",IF(NOT(ISNUMBER($B99)),"Check name",IF($S99="No","Inactive",IF($P99=0,"Paid",IF($T99&gt;0,"Overdue","Pending")))))</f>
        <v/>
      </c>
      <c r="R99" s="7">
        <f>IF($A99="","",IFERROR(IF(INDEX(Members!$H$2:$H$251,MATCH($A99,Members!$A$2:$A$251,0))="","",INDEX(Members!$H$2:$H$251,MATCH($A99,Members!$A$2:$A$251,0))),""))</f>
        <v/>
      </c>
      <c r="S99">
        <f>IF($A99="","",IFERROR(IF(INDEX(Members!$J$2:$J$251,MATCH($A99,Members!$A$2:$A$251,0))="No","No","Yes"),"Yes"))</f>
        <v/>
      </c>
      <c r="T99" s="8">
        <f>IF($A99="","",IF(OR(NOT(ISNUMBER($B99)),$S99="No"),0,SUMPRODUCT(($C$3:$N$3&lt;TODAY())*((($R99="")+($R99&lt;=$C$3:$N$3))&gt;0)*(($B99-$C99:$N99)&gt;0)*($B99-$C99:$N99))))</f>
        <v/>
      </c>
      <c r="U99" s="8">
        <f>IF(OR($A99="",NOT(ISNUMBER($B99)),$S99="No",$B$1&lt;&gt;YEAR(TODAY())),0,IF(OR($R99="",$R99&lt;=INDEX($C$3:$N$3,MONTH(TODAY()))),$B99,0))</f>
        <v/>
      </c>
      <c r="V99" s="8">
        <f>IF(OR($A99="",$B$1&lt;&gt;YEAR(TODAY())),0,N(INDEX($C99:$N99,MONTH(TODAY()))))</f>
        <v/>
      </c>
      <c r="W99">
        <f>IF($Q99="Overdue",COUNTIF($Q$5:$Q99,"Overdue"),"")</f>
        <v/>
      </c>
    </row>
    <row r="100">
      <c r="B100" s="12">
        <f>IF($A100="","",IFERROR(INDEX(Members!$I$2:$I$251,MATCH($A100,Members!$A$2:$A$251,0)),""))</f>
        <v/>
      </c>
      <c r="C100" s="8" t="n"/>
      <c r="D100" s="8" t="n"/>
      <c r="E100" s="8" t="n"/>
      <c r="F100" s="8" t="n"/>
      <c r="G100" s="8" t="n"/>
      <c r="H100" s="8" t="n"/>
      <c r="I100" s="8" t="n"/>
      <c r="J100" s="8" t="n"/>
      <c r="K100" s="8" t="n"/>
      <c r="L100" s="8" t="n"/>
      <c r="M100" s="8" t="n"/>
      <c r="N100" s="8" t="n"/>
      <c r="O100" s="12">
        <f>IF($A100="","",SUM($C100:$N100))</f>
        <v/>
      </c>
      <c r="P100" s="12">
        <f>IF($A100="","",IF(OR(NOT(ISNUMBER($B100)),$S100="No"),0,SUMPRODUCT(($C$2:$N$2&lt;=TODAY())*((($R100="")+($R100&lt;=$C$3:$N$3))&gt;0)*(($B100-$C100:$N100)&gt;0)*($B100-$C100:$N100))))</f>
        <v/>
      </c>
      <c r="Q100" s="13">
        <f>IF($A100="","",IF(NOT(ISNUMBER($B100)),"Check name",IF($S100="No","Inactive",IF($P100=0,"Paid",IF($T100&gt;0,"Overdue","Pending")))))</f>
        <v/>
      </c>
      <c r="R100" s="7">
        <f>IF($A100="","",IFERROR(IF(INDEX(Members!$H$2:$H$251,MATCH($A100,Members!$A$2:$A$251,0))="","",INDEX(Members!$H$2:$H$251,MATCH($A100,Members!$A$2:$A$251,0))),""))</f>
        <v/>
      </c>
      <c r="S100">
        <f>IF($A100="","",IFERROR(IF(INDEX(Members!$J$2:$J$251,MATCH($A100,Members!$A$2:$A$251,0))="No","No","Yes"),"Yes"))</f>
        <v/>
      </c>
      <c r="T100" s="8">
        <f>IF($A100="","",IF(OR(NOT(ISNUMBER($B100)),$S100="No"),0,SUMPRODUCT(($C$3:$N$3&lt;TODAY())*((($R100="")+($R100&lt;=$C$3:$N$3))&gt;0)*(($B100-$C100:$N100)&gt;0)*($B100-$C100:$N100))))</f>
        <v/>
      </c>
      <c r="U100" s="8">
        <f>IF(OR($A100="",NOT(ISNUMBER($B100)),$S100="No",$B$1&lt;&gt;YEAR(TODAY())),0,IF(OR($R100="",$R100&lt;=INDEX($C$3:$N$3,MONTH(TODAY()))),$B100,0))</f>
        <v/>
      </c>
      <c r="V100" s="8">
        <f>IF(OR($A100="",$B$1&lt;&gt;YEAR(TODAY())),0,N(INDEX($C100:$N100,MONTH(TODAY()))))</f>
        <v/>
      </c>
      <c r="W100">
        <f>IF($Q100="Overdue",COUNTIF($Q$5:$Q100,"Overdue"),"")</f>
        <v/>
      </c>
    </row>
    <row r="101">
      <c r="B101" s="12">
        <f>IF($A101="","",IFERROR(INDEX(Members!$I$2:$I$251,MATCH($A101,Members!$A$2:$A$251,0)),""))</f>
        <v/>
      </c>
      <c r="C101" s="8" t="n"/>
      <c r="D101" s="8" t="n"/>
      <c r="E101" s="8" t="n"/>
      <c r="F101" s="8" t="n"/>
      <c r="G101" s="8" t="n"/>
      <c r="H101" s="8" t="n"/>
      <c r="I101" s="8" t="n"/>
      <c r="J101" s="8" t="n"/>
      <c r="K101" s="8" t="n"/>
      <c r="L101" s="8" t="n"/>
      <c r="M101" s="8" t="n"/>
      <c r="N101" s="8" t="n"/>
      <c r="O101" s="12">
        <f>IF($A101="","",SUM($C101:$N101))</f>
        <v/>
      </c>
      <c r="P101" s="12">
        <f>IF($A101="","",IF(OR(NOT(ISNUMBER($B101)),$S101="No"),0,SUMPRODUCT(($C$2:$N$2&lt;=TODAY())*((($R101="")+($R101&lt;=$C$3:$N$3))&gt;0)*(($B101-$C101:$N101)&gt;0)*($B101-$C101:$N101))))</f>
        <v/>
      </c>
      <c r="Q101" s="13">
        <f>IF($A101="","",IF(NOT(ISNUMBER($B101)),"Check name",IF($S101="No","Inactive",IF($P101=0,"Paid",IF($T101&gt;0,"Overdue","Pending")))))</f>
        <v/>
      </c>
      <c r="R101" s="7">
        <f>IF($A101="","",IFERROR(IF(INDEX(Members!$H$2:$H$251,MATCH($A101,Members!$A$2:$A$251,0))="","",INDEX(Members!$H$2:$H$251,MATCH($A101,Members!$A$2:$A$251,0))),""))</f>
        <v/>
      </c>
      <c r="S101">
        <f>IF($A101="","",IFERROR(IF(INDEX(Members!$J$2:$J$251,MATCH($A101,Members!$A$2:$A$251,0))="No","No","Yes"),"Yes"))</f>
        <v/>
      </c>
      <c r="T101" s="8">
        <f>IF($A101="","",IF(OR(NOT(ISNUMBER($B101)),$S101="No"),0,SUMPRODUCT(($C$3:$N$3&lt;TODAY())*((($R101="")+($R101&lt;=$C$3:$N$3))&gt;0)*(($B101-$C101:$N101)&gt;0)*($B101-$C101:$N101))))</f>
        <v/>
      </c>
      <c r="U101" s="8">
        <f>IF(OR($A101="",NOT(ISNUMBER($B101)),$S101="No",$B$1&lt;&gt;YEAR(TODAY())),0,IF(OR($R101="",$R101&lt;=INDEX($C$3:$N$3,MONTH(TODAY()))),$B101,0))</f>
        <v/>
      </c>
      <c r="V101" s="8">
        <f>IF(OR($A101="",$B$1&lt;&gt;YEAR(TODAY())),0,N(INDEX($C101:$N101,MONTH(TODAY()))))</f>
        <v/>
      </c>
      <c r="W101">
        <f>IF($Q101="Overdue",COUNTIF($Q$5:$Q101,"Overdue"),"")</f>
        <v/>
      </c>
    </row>
    <row r="102">
      <c r="B102" s="12">
        <f>IF($A102="","",IFERROR(INDEX(Members!$I$2:$I$251,MATCH($A102,Members!$A$2:$A$251,0)),""))</f>
        <v/>
      </c>
      <c r="C102" s="8" t="n"/>
      <c r="D102" s="8" t="n"/>
      <c r="E102" s="8" t="n"/>
      <c r="F102" s="8" t="n"/>
      <c r="G102" s="8" t="n"/>
      <c r="H102" s="8" t="n"/>
      <c r="I102" s="8" t="n"/>
      <c r="J102" s="8" t="n"/>
      <c r="K102" s="8" t="n"/>
      <c r="L102" s="8" t="n"/>
      <c r="M102" s="8" t="n"/>
      <c r="N102" s="8" t="n"/>
      <c r="O102" s="12">
        <f>IF($A102="","",SUM($C102:$N102))</f>
        <v/>
      </c>
      <c r="P102" s="12">
        <f>IF($A102="","",IF(OR(NOT(ISNUMBER($B102)),$S102="No"),0,SUMPRODUCT(($C$2:$N$2&lt;=TODAY())*((($R102="")+($R102&lt;=$C$3:$N$3))&gt;0)*(($B102-$C102:$N102)&gt;0)*($B102-$C102:$N102))))</f>
        <v/>
      </c>
      <c r="Q102" s="13">
        <f>IF($A102="","",IF(NOT(ISNUMBER($B102)),"Check name",IF($S102="No","Inactive",IF($P102=0,"Paid",IF($T102&gt;0,"Overdue","Pending")))))</f>
        <v/>
      </c>
      <c r="R102" s="7">
        <f>IF($A102="","",IFERROR(IF(INDEX(Members!$H$2:$H$251,MATCH($A102,Members!$A$2:$A$251,0))="","",INDEX(Members!$H$2:$H$251,MATCH($A102,Members!$A$2:$A$251,0))),""))</f>
        <v/>
      </c>
      <c r="S102">
        <f>IF($A102="","",IFERROR(IF(INDEX(Members!$J$2:$J$251,MATCH($A102,Members!$A$2:$A$251,0))="No","No","Yes"),"Yes"))</f>
        <v/>
      </c>
      <c r="T102" s="8">
        <f>IF($A102="","",IF(OR(NOT(ISNUMBER($B102)),$S102="No"),0,SUMPRODUCT(($C$3:$N$3&lt;TODAY())*((($R102="")+($R102&lt;=$C$3:$N$3))&gt;0)*(($B102-$C102:$N102)&gt;0)*($B102-$C102:$N102))))</f>
        <v/>
      </c>
      <c r="U102" s="8">
        <f>IF(OR($A102="",NOT(ISNUMBER($B102)),$S102="No",$B$1&lt;&gt;YEAR(TODAY())),0,IF(OR($R102="",$R102&lt;=INDEX($C$3:$N$3,MONTH(TODAY()))),$B102,0))</f>
        <v/>
      </c>
      <c r="V102" s="8">
        <f>IF(OR($A102="",$B$1&lt;&gt;YEAR(TODAY())),0,N(INDEX($C102:$N102,MONTH(TODAY()))))</f>
        <v/>
      </c>
      <c r="W102">
        <f>IF($Q102="Overdue",COUNTIF($Q$5:$Q102,"Overdue"),"")</f>
        <v/>
      </c>
    </row>
    <row r="103">
      <c r="B103" s="12">
        <f>IF($A103="","",IFERROR(INDEX(Members!$I$2:$I$251,MATCH($A103,Members!$A$2:$A$251,0)),""))</f>
        <v/>
      </c>
      <c r="C103" s="8" t="n"/>
      <c r="D103" s="8" t="n"/>
      <c r="E103" s="8" t="n"/>
      <c r="F103" s="8" t="n"/>
      <c r="G103" s="8" t="n"/>
      <c r="H103" s="8" t="n"/>
      <c r="I103" s="8" t="n"/>
      <c r="J103" s="8" t="n"/>
      <c r="K103" s="8" t="n"/>
      <c r="L103" s="8" t="n"/>
      <c r="M103" s="8" t="n"/>
      <c r="N103" s="8" t="n"/>
      <c r="O103" s="12">
        <f>IF($A103="","",SUM($C103:$N103))</f>
        <v/>
      </c>
      <c r="P103" s="12">
        <f>IF($A103="","",IF(OR(NOT(ISNUMBER($B103)),$S103="No"),0,SUMPRODUCT(($C$2:$N$2&lt;=TODAY())*((($R103="")+($R103&lt;=$C$3:$N$3))&gt;0)*(($B103-$C103:$N103)&gt;0)*($B103-$C103:$N103))))</f>
        <v/>
      </c>
      <c r="Q103" s="13">
        <f>IF($A103="","",IF(NOT(ISNUMBER($B103)),"Check name",IF($S103="No","Inactive",IF($P103=0,"Paid",IF($T103&gt;0,"Overdue","Pending")))))</f>
        <v/>
      </c>
      <c r="R103" s="7">
        <f>IF($A103="","",IFERROR(IF(INDEX(Members!$H$2:$H$251,MATCH($A103,Members!$A$2:$A$251,0))="","",INDEX(Members!$H$2:$H$251,MATCH($A103,Members!$A$2:$A$251,0))),""))</f>
        <v/>
      </c>
      <c r="S103">
        <f>IF($A103="","",IFERROR(IF(INDEX(Members!$J$2:$J$251,MATCH($A103,Members!$A$2:$A$251,0))="No","No","Yes"),"Yes"))</f>
        <v/>
      </c>
      <c r="T103" s="8">
        <f>IF($A103="","",IF(OR(NOT(ISNUMBER($B103)),$S103="No"),0,SUMPRODUCT(($C$3:$N$3&lt;TODAY())*((($R103="")+($R103&lt;=$C$3:$N$3))&gt;0)*(($B103-$C103:$N103)&gt;0)*($B103-$C103:$N103))))</f>
        <v/>
      </c>
      <c r="U103" s="8">
        <f>IF(OR($A103="",NOT(ISNUMBER($B103)),$S103="No",$B$1&lt;&gt;YEAR(TODAY())),0,IF(OR($R103="",$R103&lt;=INDEX($C$3:$N$3,MONTH(TODAY()))),$B103,0))</f>
        <v/>
      </c>
      <c r="V103" s="8">
        <f>IF(OR($A103="",$B$1&lt;&gt;YEAR(TODAY())),0,N(INDEX($C103:$N103,MONTH(TODAY()))))</f>
        <v/>
      </c>
      <c r="W103">
        <f>IF($Q103="Overdue",COUNTIF($Q$5:$Q103,"Overdue"),"")</f>
        <v/>
      </c>
    </row>
    <row r="104">
      <c r="B104" s="12">
        <f>IF($A104="","",IFERROR(INDEX(Members!$I$2:$I$251,MATCH($A104,Members!$A$2:$A$251,0)),""))</f>
        <v/>
      </c>
      <c r="C104" s="8" t="n"/>
      <c r="D104" s="8" t="n"/>
      <c r="E104" s="8" t="n"/>
      <c r="F104" s="8" t="n"/>
      <c r="G104" s="8" t="n"/>
      <c r="H104" s="8" t="n"/>
      <c r="I104" s="8" t="n"/>
      <c r="J104" s="8" t="n"/>
      <c r="K104" s="8" t="n"/>
      <c r="L104" s="8" t="n"/>
      <c r="M104" s="8" t="n"/>
      <c r="N104" s="8" t="n"/>
      <c r="O104" s="12">
        <f>IF($A104="","",SUM($C104:$N104))</f>
        <v/>
      </c>
      <c r="P104" s="12">
        <f>IF($A104="","",IF(OR(NOT(ISNUMBER($B104)),$S104="No"),0,SUMPRODUCT(($C$2:$N$2&lt;=TODAY())*((($R104="")+($R104&lt;=$C$3:$N$3))&gt;0)*(($B104-$C104:$N104)&gt;0)*($B104-$C104:$N104))))</f>
        <v/>
      </c>
      <c r="Q104" s="13">
        <f>IF($A104="","",IF(NOT(ISNUMBER($B104)),"Check name",IF($S104="No","Inactive",IF($P104=0,"Paid",IF($T104&gt;0,"Overdue","Pending")))))</f>
        <v/>
      </c>
      <c r="R104" s="7">
        <f>IF($A104="","",IFERROR(IF(INDEX(Members!$H$2:$H$251,MATCH($A104,Members!$A$2:$A$251,0))="","",INDEX(Members!$H$2:$H$251,MATCH($A104,Members!$A$2:$A$251,0))),""))</f>
        <v/>
      </c>
      <c r="S104">
        <f>IF($A104="","",IFERROR(IF(INDEX(Members!$J$2:$J$251,MATCH($A104,Members!$A$2:$A$251,0))="No","No","Yes"),"Yes"))</f>
        <v/>
      </c>
      <c r="T104" s="8">
        <f>IF($A104="","",IF(OR(NOT(ISNUMBER($B104)),$S104="No"),0,SUMPRODUCT(($C$3:$N$3&lt;TODAY())*((($R104="")+($R104&lt;=$C$3:$N$3))&gt;0)*(($B104-$C104:$N104)&gt;0)*($B104-$C104:$N104))))</f>
        <v/>
      </c>
      <c r="U104" s="8">
        <f>IF(OR($A104="",NOT(ISNUMBER($B104)),$S104="No",$B$1&lt;&gt;YEAR(TODAY())),0,IF(OR($R104="",$R104&lt;=INDEX($C$3:$N$3,MONTH(TODAY()))),$B104,0))</f>
        <v/>
      </c>
      <c r="V104" s="8">
        <f>IF(OR($A104="",$B$1&lt;&gt;YEAR(TODAY())),0,N(INDEX($C104:$N104,MONTH(TODAY()))))</f>
        <v/>
      </c>
      <c r="W104">
        <f>IF($Q104="Overdue",COUNTIF($Q$5:$Q104,"Overdue"),"")</f>
        <v/>
      </c>
    </row>
    <row r="105">
      <c r="B105" s="12">
        <f>IF($A105="","",IFERROR(INDEX(Members!$I$2:$I$251,MATCH($A105,Members!$A$2:$A$251,0)),""))</f>
        <v/>
      </c>
      <c r="C105" s="8" t="n"/>
      <c r="D105" s="8" t="n"/>
      <c r="E105" s="8" t="n"/>
      <c r="F105" s="8" t="n"/>
      <c r="G105" s="8" t="n"/>
      <c r="H105" s="8" t="n"/>
      <c r="I105" s="8" t="n"/>
      <c r="J105" s="8" t="n"/>
      <c r="K105" s="8" t="n"/>
      <c r="L105" s="8" t="n"/>
      <c r="M105" s="8" t="n"/>
      <c r="N105" s="8" t="n"/>
      <c r="O105" s="12">
        <f>IF($A105="","",SUM($C105:$N105))</f>
        <v/>
      </c>
      <c r="P105" s="12">
        <f>IF($A105="","",IF(OR(NOT(ISNUMBER($B105)),$S105="No"),0,SUMPRODUCT(($C$2:$N$2&lt;=TODAY())*((($R105="")+($R105&lt;=$C$3:$N$3))&gt;0)*(($B105-$C105:$N105)&gt;0)*($B105-$C105:$N105))))</f>
        <v/>
      </c>
      <c r="Q105" s="13">
        <f>IF($A105="","",IF(NOT(ISNUMBER($B105)),"Check name",IF($S105="No","Inactive",IF($P105=0,"Paid",IF($T105&gt;0,"Overdue","Pending")))))</f>
        <v/>
      </c>
      <c r="R105" s="7">
        <f>IF($A105="","",IFERROR(IF(INDEX(Members!$H$2:$H$251,MATCH($A105,Members!$A$2:$A$251,0))="","",INDEX(Members!$H$2:$H$251,MATCH($A105,Members!$A$2:$A$251,0))),""))</f>
        <v/>
      </c>
      <c r="S105">
        <f>IF($A105="","",IFERROR(IF(INDEX(Members!$J$2:$J$251,MATCH($A105,Members!$A$2:$A$251,0))="No","No","Yes"),"Yes"))</f>
        <v/>
      </c>
      <c r="T105" s="8">
        <f>IF($A105="","",IF(OR(NOT(ISNUMBER($B105)),$S105="No"),0,SUMPRODUCT(($C$3:$N$3&lt;TODAY())*((($R105="")+($R105&lt;=$C$3:$N$3))&gt;0)*(($B105-$C105:$N105)&gt;0)*($B105-$C105:$N105))))</f>
        <v/>
      </c>
      <c r="U105" s="8">
        <f>IF(OR($A105="",NOT(ISNUMBER($B105)),$S105="No",$B$1&lt;&gt;YEAR(TODAY())),0,IF(OR($R105="",$R105&lt;=INDEX($C$3:$N$3,MONTH(TODAY()))),$B105,0))</f>
        <v/>
      </c>
      <c r="V105" s="8">
        <f>IF(OR($A105="",$B$1&lt;&gt;YEAR(TODAY())),0,N(INDEX($C105:$N105,MONTH(TODAY()))))</f>
        <v/>
      </c>
      <c r="W105">
        <f>IF($Q105="Overdue",COUNTIF($Q$5:$Q105,"Overdue"),"")</f>
        <v/>
      </c>
    </row>
    <row r="106">
      <c r="B106" s="12">
        <f>IF($A106="","",IFERROR(INDEX(Members!$I$2:$I$251,MATCH($A106,Members!$A$2:$A$251,0)),""))</f>
        <v/>
      </c>
      <c r="C106" s="8" t="n"/>
      <c r="D106" s="8" t="n"/>
      <c r="E106" s="8" t="n"/>
      <c r="F106" s="8" t="n"/>
      <c r="G106" s="8" t="n"/>
      <c r="H106" s="8" t="n"/>
      <c r="I106" s="8" t="n"/>
      <c r="J106" s="8" t="n"/>
      <c r="K106" s="8" t="n"/>
      <c r="L106" s="8" t="n"/>
      <c r="M106" s="8" t="n"/>
      <c r="N106" s="8" t="n"/>
      <c r="O106" s="12">
        <f>IF($A106="","",SUM($C106:$N106))</f>
        <v/>
      </c>
      <c r="P106" s="12">
        <f>IF($A106="","",IF(OR(NOT(ISNUMBER($B106)),$S106="No"),0,SUMPRODUCT(($C$2:$N$2&lt;=TODAY())*((($R106="")+($R106&lt;=$C$3:$N$3))&gt;0)*(($B106-$C106:$N106)&gt;0)*($B106-$C106:$N106))))</f>
        <v/>
      </c>
      <c r="Q106" s="13">
        <f>IF($A106="","",IF(NOT(ISNUMBER($B106)),"Check name",IF($S106="No","Inactive",IF($P106=0,"Paid",IF($T106&gt;0,"Overdue","Pending")))))</f>
        <v/>
      </c>
      <c r="R106" s="7">
        <f>IF($A106="","",IFERROR(IF(INDEX(Members!$H$2:$H$251,MATCH($A106,Members!$A$2:$A$251,0))="","",INDEX(Members!$H$2:$H$251,MATCH($A106,Members!$A$2:$A$251,0))),""))</f>
        <v/>
      </c>
      <c r="S106">
        <f>IF($A106="","",IFERROR(IF(INDEX(Members!$J$2:$J$251,MATCH($A106,Members!$A$2:$A$251,0))="No","No","Yes"),"Yes"))</f>
        <v/>
      </c>
      <c r="T106" s="8">
        <f>IF($A106="","",IF(OR(NOT(ISNUMBER($B106)),$S106="No"),0,SUMPRODUCT(($C$3:$N$3&lt;TODAY())*((($R106="")+($R106&lt;=$C$3:$N$3))&gt;0)*(($B106-$C106:$N106)&gt;0)*($B106-$C106:$N106))))</f>
        <v/>
      </c>
      <c r="U106" s="8">
        <f>IF(OR($A106="",NOT(ISNUMBER($B106)),$S106="No",$B$1&lt;&gt;YEAR(TODAY())),0,IF(OR($R106="",$R106&lt;=INDEX($C$3:$N$3,MONTH(TODAY()))),$B106,0))</f>
        <v/>
      </c>
      <c r="V106" s="8">
        <f>IF(OR($A106="",$B$1&lt;&gt;YEAR(TODAY())),0,N(INDEX($C106:$N106,MONTH(TODAY()))))</f>
        <v/>
      </c>
      <c r="W106">
        <f>IF($Q106="Overdue",COUNTIF($Q$5:$Q106,"Overdue"),"")</f>
        <v/>
      </c>
    </row>
    <row r="107">
      <c r="B107" s="12">
        <f>IF($A107="","",IFERROR(INDEX(Members!$I$2:$I$251,MATCH($A107,Members!$A$2:$A$251,0)),""))</f>
        <v/>
      </c>
      <c r="C107" s="8" t="n"/>
      <c r="D107" s="8" t="n"/>
      <c r="E107" s="8" t="n"/>
      <c r="F107" s="8" t="n"/>
      <c r="G107" s="8" t="n"/>
      <c r="H107" s="8" t="n"/>
      <c r="I107" s="8" t="n"/>
      <c r="J107" s="8" t="n"/>
      <c r="K107" s="8" t="n"/>
      <c r="L107" s="8" t="n"/>
      <c r="M107" s="8" t="n"/>
      <c r="N107" s="8" t="n"/>
      <c r="O107" s="12">
        <f>IF($A107="","",SUM($C107:$N107))</f>
        <v/>
      </c>
      <c r="P107" s="12">
        <f>IF($A107="","",IF(OR(NOT(ISNUMBER($B107)),$S107="No"),0,SUMPRODUCT(($C$2:$N$2&lt;=TODAY())*((($R107="")+($R107&lt;=$C$3:$N$3))&gt;0)*(($B107-$C107:$N107)&gt;0)*($B107-$C107:$N107))))</f>
        <v/>
      </c>
      <c r="Q107" s="13">
        <f>IF($A107="","",IF(NOT(ISNUMBER($B107)),"Check name",IF($S107="No","Inactive",IF($P107=0,"Paid",IF($T107&gt;0,"Overdue","Pending")))))</f>
        <v/>
      </c>
      <c r="R107" s="7">
        <f>IF($A107="","",IFERROR(IF(INDEX(Members!$H$2:$H$251,MATCH($A107,Members!$A$2:$A$251,0))="","",INDEX(Members!$H$2:$H$251,MATCH($A107,Members!$A$2:$A$251,0))),""))</f>
        <v/>
      </c>
      <c r="S107">
        <f>IF($A107="","",IFERROR(IF(INDEX(Members!$J$2:$J$251,MATCH($A107,Members!$A$2:$A$251,0))="No","No","Yes"),"Yes"))</f>
        <v/>
      </c>
      <c r="T107" s="8">
        <f>IF($A107="","",IF(OR(NOT(ISNUMBER($B107)),$S107="No"),0,SUMPRODUCT(($C$3:$N$3&lt;TODAY())*((($R107="")+($R107&lt;=$C$3:$N$3))&gt;0)*(($B107-$C107:$N107)&gt;0)*($B107-$C107:$N107))))</f>
        <v/>
      </c>
      <c r="U107" s="8">
        <f>IF(OR($A107="",NOT(ISNUMBER($B107)),$S107="No",$B$1&lt;&gt;YEAR(TODAY())),0,IF(OR($R107="",$R107&lt;=INDEX($C$3:$N$3,MONTH(TODAY()))),$B107,0))</f>
        <v/>
      </c>
      <c r="V107" s="8">
        <f>IF(OR($A107="",$B$1&lt;&gt;YEAR(TODAY())),0,N(INDEX($C107:$N107,MONTH(TODAY()))))</f>
        <v/>
      </c>
      <c r="W107">
        <f>IF($Q107="Overdue",COUNTIF($Q$5:$Q107,"Overdue"),"")</f>
        <v/>
      </c>
    </row>
    <row r="108">
      <c r="B108" s="12">
        <f>IF($A108="","",IFERROR(INDEX(Members!$I$2:$I$251,MATCH($A108,Members!$A$2:$A$251,0)),""))</f>
        <v/>
      </c>
      <c r="C108" s="8" t="n"/>
      <c r="D108" s="8" t="n"/>
      <c r="E108" s="8" t="n"/>
      <c r="F108" s="8" t="n"/>
      <c r="G108" s="8" t="n"/>
      <c r="H108" s="8" t="n"/>
      <c r="I108" s="8" t="n"/>
      <c r="J108" s="8" t="n"/>
      <c r="K108" s="8" t="n"/>
      <c r="L108" s="8" t="n"/>
      <c r="M108" s="8" t="n"/>
      <c r="N108" s="8" t="n"/>
      <c r="O108" s="12">
        <f>IF($A108="","",SUM($C108:$N108))</f>
        <v/>
      </c>
      <c r="P108" s="12">
        <f>IF($A108="","",IF(OR(NOT(ISNUMBER($B108)),$S108="No"),0,SUMPRODUCT(($C$2:$N$2&lt;=TODAY())*((($R108="")+($R108&lt;=$C$3:$N$3))&gt;0)*(($B108-$C108:$N108)&gt;0)*($B108-$C108:$N108))))</f>
        <v/>
      </c>
      <c r="Q108" s="13">
        <f>IF($A108="","",IF(NOT(ISNUMBER($B108)),"Check name",IF($S108="No","Inactive",IF($P108=0,"Paid",IF($T108&gt;0,"Overdue","Pending")))))</f>
        <v/>
      </c>
      <c r="R108" s="7">
        <f>IF($A108="","",IFERROR(IF(INDEX(Members!$H$2:$H$251,MATCH($A108,Members!$A$2:$A$251,0))="","",INDEX(Members!$H$2:$H$251,MATCH($A108,Members!$A$2:$A$251,0))),""))</f>
        <v/>
      </c>
      <c r="S108">
        <f>IF($A108="","",IFERROR(IF(INDEX(Members!$J$2:$J$251,MATCH($A108,Members!$A$2:$A$251,0))="No","No","Yes"),"Yes"))</f>
        <v/>
      </c>
      <c r="T108" s="8">
        <f>IF($A108="","",IF(OR(NOT(ISNUMBER($B108)),$S108="No"),0,SUMPRODUCT(($C$3:$N$3&lt;TODAY())*((($R108="")+($R108&lt;=$C$3:$N$3))&gt;0)*(($B108-$C108:$N108)&gt;0)*($B108-$C108:$N108))))</f>
        <v/>
      </c>
      <c r="U108" s="8">
        <f>IF(OR($A108="",NOT(ISNUMBER($B108)),$S108="No",$B$1&lt;&gt;YEAR(TODAY())),0,IF(OR($R108="",$R108&lt;=INDEX($C$3:$N$3,MONTH(TODAY()))),$B108,0))</f>
        <v/>
      </c>
      <c r="V108" s="8">
        <f>IF(OR($A108="",$B$1&lt;&gt;YEAR(TODAY())),0,N(INDEX($C108:$N108,MONTH(TODAY()))))</f>
        <v/>
      </c>
      <c r="W108">
        <f>IF($Q108="Overdue",COUNTIF($Q$5:$Q108,"Overdue"),"")</f>
        <v/>
      </c>
    </row>
    <row r="109">
      <c r="B109" s="12">
        <f>IF($A109="","",IFERROR(INDEX(Members!$I$2:$I$251,MATCH($A109,Members!$A$2:$A$251,0)),""))</f>
        <v/>
      </c>
      <c r="C109" s="8" t="n"/>
      <c r="D109" s="8" t="n"/>
      <c r="E109" s="8" t="n"/>
      <c r="F109" s="8" t="n"/>
      <c r="G109" s="8" t="n"/>
      <c r="H109" s="8" t="n"/>
      <c r="I109" s="8" t="n"/>
      <c r="J109" s="8" t="n"/>
      <c r="K109" s="8" t="n"/>
      <c r="L109" s="8" t="n"/>
      <c r="M109" s="8" t="n"/>
      <c r="N109" s="8" t="n"/>
      <c r="O109" s="12">
        <f>IF($A109="","",SUM($C109:$N109))</f>
        <v/>
      </c>
      <c r="P109" s="12">
        <f>IF($A109="","",IF(OR(NOT(ISNUMBER($B109)),$S109="No"),0,SUMPRODUCT(($C$2:$N$2&lt;=TODAY())*((($R109="")+($R109&lt;=$C$3:$N$3))&gt;0)*(($B109-$C109:$N109)&gt;0)*($B109-$C109:$N109))))</f>
        <v/>
      </c>
      <c r="Q109" s="13">
        <f>IF($A109="","",IF(NOT(ISNUMBER($B109)),"Check name",IF($S109="No","Inactive",IF($P109=0,"Paid",IF($T109&gt;0,"Overdue","Pending")))))</f>
        <v/>
      </c>
      <c r="R109" s="7">
        <f>IF($A109="","",IFERROR(IF(INDEX(Members!$H$2:$H$251,MATCH($A109,Members!$A$2:$A$251,0))="","",INDEX(Members!$H$2:$H$251,MATCH($A109,Members!$A$2:$A$251,0))),""))</f>
        <v/>
      </c>
      <c r="S109">
        <f>IF($A109="","",IFERROR(IF(INDEX(Members!$J$2:$J$251,MATCH($A109,Members!$A$2:$A$251,0))="No","No","Yes"),"Yes"))</f>
        <v/>
      </c>
      <c r="T109" s="8">
        <f>IF($A109="","",IF(OR(NOT(ISNUMBER($B109)),$S109="No"),0,SUMPRODUCT(($C$3:$N$3&lt;TODAY())*((($R109="")+($R109&lt;=$C$3:$N$3))&gt;0)*(($B109-$C109:$N109)&gt;0)*($B109-$C109:$N109))))</f>
        <v/>
      </c>
      <c r="U109" s="8">
        <f>IF(OR($A109="",NOT(ISNUMBER($B109)),$S109="No",$B$1&lt;&gt;YEAR(TODAY())),0,IF(OR($R109="",$R109&lt;=INDEX($C$3:$N$3,MONTH(TODAY()))),$B109,0))</f>
        <v/>
      </c>
      <c r="V109" s="8">
        <f>IF(OR($A109="",$B$1&lt;&gt;YEAR(TODAY())),0,N(INDEX($C109:$N109,MONTH(TODAY()))))</f>
        <v/>
      </c>
      <c r="W109">
        <f>IF($Q109="Overdue",COUNTIF($Q$5:$Q109,"Overdue"),"")</f>
        <v/>
      </c>
    </row>
    <row r="110">
      <c r="B110" s="12">
        <f>IF($A110="","",IFERROR(INDEX(Members!$I$2:$I$251,MATCH($A110,Members!$A$2:$A$251,0)),""))</f>
        <v/>
      </c>
      <c r="C110" s="8" t="n"/>
      <c r="D110" s="8" t="n"/>
      <c r="E110" s="8" t="n"/>
      <c r="F110" s="8" t="n"/>
      <c r="G110" s="8" t="n"/>
      <c r="H110" s="8" t="n"/>
      <c r="I110" s="8" t="n"/>
      <c r="J110" s="8" t="n"/>
      <c r="K110" s="8" t="n"/>
      <c r="L110" s="8" t="n"/>
      <c r="M110" s="8" t="n"/>
      <c r="N110" s="8" t="n"/>
      <c r="O110" s="12">
        <f>IF($A110="","",SUM($C110:$N110))</f>
        <v/>
      </c>
      <c r="P110" s="12">
        <f>IF($A110="","",IF(OR(NOT(ISNUMBER($B110)),$S110="No"),0,SUMPRODUCT(($C$2:$N$2&lt;=TODAY())*((($R110="")+($R110&lt;=$C$3:$N$3))&gt;0)*(($B110-$C110:$N110)&gt;0)*($B110-$C110:$N110))))</f>
        <v/>
      </c>
      <c r="Q110" s="13">
        <f>IF($A110="","",IF(NOT(ISNUMBER($B110)),"Check name",IF($S110="No","Inactive",IF($P110=0,"Paid",IF($T110&gt;0,"Overdue","Pending")))))</f>
        <v/>
      </c>
      <c r="R110" s="7">
        <f>IF($A110="","",IFERROR(IF(INDEX(Members!$H$2:$H$251,MATCH($A110,Members!$A$2:$A$251,0))="","",INDEX(Members!$H$2:$H$251,MATCH($A110,Members!$A$2:$A$251,0))),""))</f>
        <v/>
      </c>
      <c r="S110">
        <f>IF($A110="","",IFERROR(IF(INDEX(Members!$J$2:$J$251,MATCH($A110,Members!$A$2:$A$251,0))="No","No","Yes"),"Yes"))</f>
        <v/>
      </c>
      <c r="T110" s="8">
        <f>IF($A110="","",IF(OR(NOT(ISNUMBER($B110)),$S110="No"),0,SUMPRODUCT(($C$3:$N$3&lt;TODAY())*((($R110="")+($R110&lt;=$C$3:$N$3))&gt;0)*(($B110-$C110:$N110)&gt;0)*($B110-$C110:$N110))))</f>
        <v/>
      </c>
      <c r="U110" s="8">
        <f>IF(OR($A110="",NOT(ISNUMBER($B110)),$S110="No",$B$1&lt;&gt;YEAR(TODAY())),0,IF(OR($R110="",$R110&lt;=INDEX($C$3:$N$3,MONTH(TODAY()))),$B110,0))</f>
        <v/>
      </c>
      <c r="V110" s="8">
        <f>IF(OR($A110="",$B$1&lt;&gt;YEAR(TODAY())),0,N(INDEX($C110:$N110,MONTH(TODAY()))))</f>
        <v/>
      </c>
      <c r="W110">
        <f>IF($Q110="Overdue",COUNTIF($Q$5:$Q110,"Overdue"),"")</f>
        <v/>
      </c>
    </row>
    <row r="111">
      <c r="B111" s="12">
        <f>IF($A111="","",IFERROR(INDEX(Members!$I$2:$I$251,MATCH($A111,Members!$A$2:$A$251,0)),""))</f>
        <v/>
      </c>
      <c r="C111" s="8" t="n"/>
      <c r="D111" s="8" t="n"/>
      <c r="E111" s="8" t="n"/>
      <c r="F111" s="8" t="n"/>
      <c r="G111" s="8" t="n"/>
      <c r="H111" s="8" t="n"/>
      <c r="I111" s="8" t="n"/>
      <c r="J111" s="8" t="n"/>
      <c r="K111" s="8" t="n"/>
      <c r="L111" s="8" t="n"/>
      <c r="M111" s="8" t="n"/>
      <c r="N111" s="8" t="n"/>
      <c r="O111" s="12">
        <f>IF($A111="","",SUM($C111:$N111))</f>
        <v/>
      </c>
      <c r="P111" s="12">
        <f>IF($A111="","",IF(OR(NOT(ISNUMBER($B111)),$S111="No"),0,SUMPRODUCT(($C$2:$N$2&lt;=TODAY())*((($R111="")+($R111&lt;=$C$3:$N$3))&gt;0)*(($B111-$C111:$N111)&gt;0)*($B111-$C111:$N111))))</f>
        <v/>
      </c>
      <c r="Q111" s="13">
        <f>IF($A111="","",IF(NOT(ISNUMBER($B111)),"Check name",IF($S111="No","Inactive",IF($P111=0,"Paid",IF($T111&gt;0,"Overdue","Pending")))))</f>
        <v/>
      </c>
      <c r="R111" s="7">
        <f>IF($A111="","",IFERROR(IF(INDEX(Members!$H$2:$H$251,MATCH($A111,Members!$A$2:$A$251,0))="","",INDEX(Members!$H$2:$H$251,MATCH($A111,Members!$A$2:$A$251,0))),""))</f>
        <v/>
      </c>
      <c r="S111">
        <f>IF($A111="","",IFERROR(IF(INDEX(Members!$J$2:$J$251,MATCH($A111,Members!$A$2:$A$251,0))="No","No","Yes"),"Yes"))</f>
        <v/>
      </c>
      <c r="T111" s="8">
        <f>IF($A111="","",IF(OR(NOT(ISNUMBER($B111)),$S111="No"),0,SUMPRODUCT(($C$3:$N$3&lt;TODAY())*((($R111="")+($R111&lt;=$C$3:$N$3))&gt;0)*(($B111-$C111:$N111)&gt;0)*($B111-$C111:$N111))))</f>
        <v/>
      </c>
      <c r="U111" s="8">
        <f>IF(OR($A111="",NOT(ISNUMBER($B111)),$S111="No",$B$1&lt;&gt;YEAR(TODAY())),0,IF(OR($R111="",$R111&lt;=INDEX($C$3:$N$3,MONTH(TODAY()))),$B111,0))</f>
        <v/>
      </c>
      <c r="V111" s="8">
        <f>IF(OR($A111="",$B$1&lt;&gt;YEAR(TODAY())),0,N(INDEX($C111:$N111,MONTH(TODAY()))))</f>
        <v/>
      </c>
      <c r="W111">
        <f>IF($Q111="Overdue",COUNTIF($Q$5:$Q111,"Overdue"),"")</f>
        <v/>
      </c>
    </row>
    <row r="112">
      <c r="B112" s="12">
        <f>IF($A112="","",IFERROR(INDEX(Members!$I$2:$I$251,MATCH($A112,Members!$A$2:$A$251,0)),""))</f>
        <v/>
      </c>
      <c r="C112" s="8" t="n"/>
      <c r="D112" s="8" t="n"/>
      <c r="E112" s="8" t="n"/>
      <c r="F112" s="8" t="n"/>
      <c r="G112" s="8" t="n"/>
      <c r="H112" s="8" t="n"/>
      <c r="I112" s="8" t="n"/>
      <c r="J112" s="8" t="n"/>
      <c r="K112" s="8" t="n"/>
      <c r="L112" s="8" t="n"/>
      <c r="M112" s="8" t="n"/>
      <c r="N112" s="8" t="n"/>
      <c r="O112" s="12">
        <f>IF($A112="","",SUM($C112:$N112))</f>
        <v/>
      </c>
      <c r="P112" s="12">
        <f>IF($A112="","",IF(OR(NOT(ISNUMBER($B112)),$S112="No"),0,SUMPRODUCT(($C$2:$N$2&lt;=TODAY())*((($R112="")+($R112&lt;=$C$3:$N$3))&gt;0)*(($B112-$C112:$N112)&gt;0)*($B112-$C112:$N112))))</f>
        <v/>
      </c>
      <c r="Q112" s="13">
        <f>IF($A112="","",IF(NOT(ISNUMBER($B112)),"Check name",IF($S112="No","Inactive",IF($P112=0,"Paid",IF($T112&gt;0,"Overdue","Pending")))))</f>
        <v/>
      </c>
      <c r="R112" s="7">
        <f>IF($A112="","",IFERROR(IF(INDEX(Members!$H$2:$H$251,MATCH($A112,Members!$A$2:$A$251,0))="","",INDEX(Members!$H$2:$H$251,MATCH($A112,Members!$A$2:$A$251,0))),""))</f>
        <v/>
      </c>
      <c r="S112">
        <f>IF($A112="","",IFERROR(IF(INDEX(Members!$J$2:$J$251,MATCH($A112,Members!$A$2:$A$251,0))="No","No","Yes"),"Yes"))</f>
        <v/>
      </c>
      <c r="T112" s="8">
        <f>IF($A112="","",IF(OR(NOT(ISNUMBER($B112)),$S112="No"),0,SUMPRODUCT(($C$3:$N$3&lt;TODAY())*((($R112="")+($R112&lt;=$C$3:$N$3))&gt;0)*(($B112-$C112:$N112)&gt;0)*($B112-$C112:$N112))))</f>
        <v/>
      </c>
      <c r="U112" s="8">
        <f>IF(OR($A112="",NOT(ISNUMBER($B112)),$S112="No",$B$1&lt;&gt;YEAR(TODAY())),0,IF(OR($R112="",$R112&lt;=INDEX($C$3:$N$3,MONTH(TODAY()))),$B112,0))</f>
        <v/>
      </c>
      <c r="V112" s="8">
        <f>IF(OR($A112="",$B$1&lt;&gt;YEAR(TODAY())),0,N(INDEX($C112:$N112,MONTH(TODAY()))))</f>
        <v/>
      </c>
      <c r="W112">
        <f>IF($Q112="Overdue",COUNTIF($Q$5:$Q112,"Overdue"),"")</f>
        <v/>
      </c>
    </row>
    <row r="113">
      <c r="B113" s="12">
        <f>IF($A113="","",IFERROR(INDEX(Members!$I$2:$I$251,MATCH($A113,Members!$A$2:$A$251,0)),""))</f>
        <v/>
      </c>
      <c r="C113" s="8" t="n"/>
      <c r="D113" s="8" t="n"/>
      <c r="E113" s="8" t="n"/>
      <c r="F113" s="8" t="n"/>
      <c r="G113" s="8" t="n"/>
      <c r="H113" s="8" t="n"/>
      <c r="I113" s="8" t="n"/>
      <c r="J113" s="8" t="n"/>
      <c r="K113" s="8" t="n"/>
      <c r="L113" s="8" t="n"/>
      <c r="M113" s="8" t="n"/>
      <c r="N113" s="8" t="n"/>
      <c r="O113" s="12">
        <f>IF($A113="","",SUM($C113:$N113))</f>
        <v/>
      </c>
      <c r="P113" s="12">
        <f>IF($A113="","",IF(OR(NOT(ISNUMBER($B113)),$S113="No"),0,SUMPRODUCT(($C$2:$N$2&lt;=TODAY())*((($R113="")+($R113&lt;=$C$3:$N$3))&gt;0)*(($B113-$C113:$N113)&gt;0)*($B113-$C113:$N113))))</f>
        <v/>
      </c>
      <c r="Q113" s="13">
        <f>IF($A113="","",IF(NOT(ISNUMBER($B113)),"Check name",IF($S113="No","Inactive",IF($P113=0,"Paid",IF($T113&gt;0,"Overdue","Pending")))))</f>
        <v/>
      </c>
      <c r="R113" s="7">
        <f>IF($A113="","",IFERROR(IF(INDEX(Members!$H$2:$H$251,MATCH($A113,Members!$A$2:$A$251,0))="","",INDEX(Members!$H$2:$H$251,MATCH($A113,Members!$A$2:$A$251,0))),""))</f>
        <v/>
      </c>
      <c r="S113">
        <f>IF($A113="","",IFERROR(IF(INDEX(Members!$J$2:$J$251,MATCH($A113,Members!$A$2:$A$251,0))="No","No","Yes"),"Yes"))</f>
        <v/>
      </c>
      <c r="T113" s="8">
        <f>IF($A113="","",IF(OR(NOT(ISNUMBER($B113)),$S113="No"),0,SUMPRODUCT(($C$3:$N$3&lt;TODAY())*((($R113="")+($R113&lt;=$C$3:$N$3))&gt;0)*(($B113-$C113:$N113)&gt;0)*($B113-$C113:$N113))))</f>
        <v/>
      </c>
      <c r="U113" s="8">
        <f>IF(OR($A113="",NOT(ISNUMBER($B113)),$S113="No",$B$1&lt;&gt;YEAR(TODAY())),0,IF(OR($R113="",$R113&lt;=INDEX($C$3:$N$3,MONTH(TODAY()))),$B113,0))</f>
        <v/>
      </c>
      <c r="V113" s="8">
        <f>IF(OR($A113="",$B$1&lt;&gt;YEAR(TODAY())),0,N(INDEX($C113:$N113,MONTH(TODAY()))))</f>
        <v/>
      </c>
      <c r="W113">
        <f>IF($Q113="Overdue",COUNTIF($Q$5:$Q113,"Overdue"),"")</f>
        <v/>
      </c>
    </row>
    <row r="114">
      <c r="B114" s="12">
        <f>IF($A114="","",IFERROR(INDEX(Members!$I$2:$I$251,MATCH($A114,Members!$A$2:$A$251,0)),""))</f>
        <v/>
      </c>
      <c r="C114" s="8" t="n"/>
      <c r="D114" s="8" t="n"/>
      <c r="E114" s="8" t="n"/>
      <c r="F114" s="8" t="n"/>
      <c r="G114" s="8" t="n"/>
      <c r="H114" s="8" t="n"/>
      <c r="I114" s="8" t="n"/>
      <c r="J114" s="8" t="n"/>
      <c r="K114" s="8" t="n"/>
      <c r="L114" s="8" t="n"/>
      <c r="M114" s="8" t="n"/>
      <c r="N114" s="8" t="n"/>
      <c r="O114" s="12">
        <f>IF($A114="","",SUM($C114:$N114))</f>
        <v/>
      </c>
      <c r="P114" s="12">
        <f>IF($A114="","",IF(OR(NOT(ISNUMBER($B114)),$S114="No"),0,SUMPRODUCT(($C$2:$N$2&lt;=TODAY())*((($R114="")+($R114&lt;=$C$3:$N$3))&gt;0)*(($B114-$C114:$N114)&gt;0)*($B114-$C114:$N114))))</f>
        <v/>
      </c>
      <c r="Q114" s="13">
        <f>IF($A114="","",IF(NOT(ISNUMBER($B114)),"Check name",IF($S114="No","Inactive",IF($P114=0,"Paid",IF($T114&gt;0,"Overdue","Pending")))))</f>
        <v/>
      </c>
      <c r="R114" s="7">
        <f>IF($A114="","",IFERROR(IF(INDEX(Members!$H$2:$H$251,MATCH($A114,Members!$A$2:$A$251,0))="","",INDEX(Members!$H$2:$H$251,MATCH($A114,Members!$A$2:$A$251,0))),""))</f>
        <v/>
      </c>
      <c r="S114">
        <f>IF($A114="","",IFERROR(IF(INDEX(Members!$J$2:$J$251,MATCH($A114,Members!$A$2:$A$251,0))="No","No","Yes"),"Yes"))</f>
        <v/>
      </c>
      <c r="T114" s="8">
        <f>IF($A114="","",IF(OR(NOT(ISNUMBER($B114)),$S114="No"),0,SUMPRODUCT(($C$3:$N$3&lt;TODAY())*((($R114="")+($R114&lt;=$C$3:$N$3))&gt;0)*(($B114-$C114:$N114)&gt;0)*($B114-$C114:$N114))))</f>
        <v/>
      </c>
      <c r="U114" s="8">
        <f>IF(OR($A114="",NOT(ISNUMBER($B114)),$S114="No",$B$1&lt;&gt;YEAR(TODAY())),0,IF(OR($R114="",$R114&lt;=INDEX($C$3:$N$3,MONTH(TODAY()))),$B114,0))</f>
        <v/>
      </c>
      <c r="V114" s="8">
        <f>IF(OR($A114="",$B$1&lt;&gt;YEAR(TODAY())),0,N(INDEX($C114:$N114,MONTH(TODAY()))))</f>
        <v/>
      </c>
      <c r="W114">
        <f>IF($Q114="Overdue",COUNTIF($Q$5:$Q114,"Overdue"),"")</f>
        <v/>
      </c>
    </row>
    <row r="115">
      <c r="B115" s="12">
        <f>IF($A115="","",IFERROR(INDEX(Members!$I$2:$I$251,MATCH($A115,Members!$A$2:$A$251,0)),""))</f>
        <v/>
      </c>
      <c r="C115" s="8" t="n"/>
      <c r="D115" s="8" t="n"/>
      <c r="E115" s="8" t="n"/>
      <c r="F115" s="8" t="n"/>
      <c r="G115" s="8" t="n"/>
      <c r="H115" s="8" t="n"/>
      <c r="I115" s="8" t="n"/>
      <c r="J115" s="8" t="n"/>
      <c r="K115" s="8" t="n"/>
      <c r="L115" s="8" t="n"/>
      <c r="M115" s="8" t="n"/>
      <c r="N115" s="8" t="n"/>
      <c r="O115" s="12">
        <f>IF($A115="","",SUM($C115:$N115))</f>
        <v/>
      </c>
      <c r="P115" s="12">
        <f>IF($A115="","",IF(OR(NOT(ISNUMBER($B115)),$S115="No"),0,SUMPRODUCT(($C$2:$N$2&lt;=TODAY())*((($R115="")+($R115&lt;=$C$3:$N$3))&gt;0)*(($B115-$C115:$N115)&gt;0)*($B115-$C115:$N115))))</f>
        <v/>
      </c>
      <c r="Q115" s="13">
        <f>IF($A115="","",IF(NOT(ISNUMBER($B115)),"Check name",IF($S115="No","Inactive",IF($P115=0,"Paid",IF($T115&gt;0,"Overdue","Pending")))))</f>
        <v/>
      </c>
      <c r="R115" s="7">
        <f>IF($A115="","",IFERROR(IF(INDEX(Members!$H$2:$H$251,MATCH($A115,Members!$A$2:$A$251,0))="","",INDEX(Members!$H$2:$H$251,MATCH($A115,Members!$A$2:$A$251,0))),""))</f>
        <v/>
      </c>
      <c r="S115">
        <f>IF($A115="","",IFERROR(IF(INDEX(Members!$J$2:$J$251,MATCH($A115,Members!$A$2:$A$251,0))="No","No","Yes"),"Yes"))</f>
        <v/>
      </c>
      <c r="T115" s="8">
        <f>IF($A115="","",IF(OR(NOT(ISNUMBER($B115)),$S115="No"),0,SUMPRODUCT(($C$3:$N$3&lt;TODAY())*((($R115="")+($R115&lt;=$C$3:$N$3))&gt;0)*(($B115-$C115:$N115)&gt;0)*($B115-$C115:$N115))))</f>
        <v/>
      </c>
      <c r="U115" s="8">
        <f>IF(OR($A115="",NOT(ISNUMBER($B115)),$S115="No",$B$1&lt;&gt;YEAR(TODAY())),0,IF(OR($R115="",$R115&lt;=INDEX($C$3:$N$3,MONTH(TODAY()))),$B115,0))</f>
        <v/>
      </c>
      <c r="V115" s="8">
        <f>IF(OR($A115="",$B$1&lt;&gt;YEAR(TODAY())),0,N(INDEX($C115:$N115,MONTH(TODAY()))))</f>
        <v/>
      </c>
      <c r="W115">
        <f>IF($Q115="Overdue",COUNTIF($Q$5:$Q115,"Overdue"),"")</f>
        <v/>
      </c>
    </row>
    <row r="116">
      <c r="B116" s="12">
        <f>IF($A116="","",IFERROR(INDEX(Members!$I$2:$I$251,MATCH($A116,Members!$A$2:$A$251,0)),""))</f>
        <v/>
      </c>
      <c r="C116" s="8" t="n"/>
      <c r="D116" s="8" t="n"/>
      <c r="E116" s="8" t="n"/>
      <c r="F116" s="8" t="n"/>
      <c r="G116" s="8" t="n"/>
      <c r="H116" s="8" t="n"/>
      <c r="I116" s="8" t="n"/>
      <c r="J116" s="8" t="n"/>
      <c r="K116" s="8" t="n"/>
      <c r="L116" s="8" t="n"/>
      <c r="M116" s="8" t="n"/>
      <c r="N116" s="8" t="n"/>
      <c r="O116" s="12">
        <f>IF($A116="","",SUM($C116:$N116))</f>
        <v/>
      </c>
      <c r="P116" s="12">
        <f>IF($A116="","",IF(OR(NOT(ISNUMBER($B116)),$S116="No"),0,SUMPRODUCT(($C$2:$N$2&lt;=TODAY())*((($R116="")+($R116&lt;=$C$3:$N$3))&gt;0)*(($B116-$C116:$N116)&gt;0)*($B116-$C116:$N116))))</f>
        <v/>
      </c>
      <c r="Q116" s="13">
        <f>IF($A116="","",IF(NOT(ISNUMBER($B116)),"Check name",IF($S116="No","Inactive",IF($P116=0,"Paid",IF($T116&gt;0,"Overdue","Pending")))))</f>
        <v/>
      </c>
      <c r="R116" s="7">
        <f>IF($A116="","",IFERROR(IF(INDEX(Members!$H$2:$H$251,MATCH($A116,Members!$A$2:$A$251,0))="","",INDEX(Members!$H$2:$H$251,MATCH($A116,Members!$A$2:$A$251,0))),""))</f>
        <v/>
      </c>
      <c r="S116">
        <f>IF($A116="","",IFERROR(IF(INDEX(Members!$J$2:$J$251,MATCH($A116,Members!$A$2:$A$251,0))="No","No","Yes"),"Yes"))</f>
        <v/>
      </c>
      <c r="T116" s="8">
        <f>IF($A116="","",IF(OR(NOT(ISNUMBER($B116)),$S116="No"),0,SUMPRODUCT(($C$3:$N$3&lt;TODAY())*((($R116="")+($R116&lt;=$C$3:$N$3))&gt;0)*(($B116-$C116:$N116)&gt;0)*($B116-$C116:$N116))))</f>
        <v/>
      </c>
      <c r="U116" s="8">
        <f>IF(OR($A116="",NOT(ISNUMBER($B116)),$S116="No",$B$1&lt;&gt;YEAR(TODAY())),0,IF(OR($R116="",$R116&lt;=INDEX($C$3:$N$3,MONTH(TODAY()))),$B116,0))</f>
        <v/>
      </c>
      <c r="V116" s="8">
        <f>IF(OR($A116="",$B$1&lt;&gt;YEAR(TODAY())),0,N(INDEX($C116:$N116,MONTH(TODAY()))))</f>
        <v/>
      </c>
      <c r="W116">
        <f>IF($Q116="Overdue",COUNTIF($Q$5:$Q116,"Overdue"),"")</f>
        <v/>
      </c>
    </row>
    <row r="117">
      <c r="B117" s="12">
        <f>IF($A117="","",IFERROR(INDEX(Members!$I$2:$I$251,MATCH($A117,Members!$A$2:$A$251,0)),""))</f>
        <v/>
      </c>
      <c r="C117" s="8" t="n"/>
      <c r="D117" s="8" t="n"/>
      <c r="E117" s="8" t="n"/>
      <c r="F117" s="8" t="n"/>
      <c r="G117" s="8" t="n"/>
      <c r="H117" s="8" t="n"/>
      <c r="I117" s="8" t="n"/>
      <c r="J117" s="8" t="n"/>
      <c r="K117" s="8" t="n"/>
      <c r="L117" s="8" t="n"/>
      <c r="M117" s="8" t="n"/>
      <c r="N117" s="8" t="n"/>
      <c r="O117" s="12">
        <f>IF($A117="","",SUM($C117:$N117))</f>
        <v/>
      </c>
      <c r="P117" s="12">
        <f>IF($A117="","",IF(OR(NOT(ISNUMBER($B117)),$S117="No"),0,SUMPRODUCT(($C$2:$N$2&lt;=TODAY())*((($R117="")+($R117&lt;=$C$3:$N$3))&gt;0)*(($B117-$C117:$N117)&gt;0)*($B117-$C117:$N117))))</f>
        <v/>
      </c>
      <c r="Q117" s="13">
        <f>IF($A117="","",IF(NOT(ISNUMBER($B117)),"Check name",IF($S117="No","Inactive",IF($P117=0,"Paid",IF($T117&gt;0,"Overdue","Pending")))))</f>
        <v/>
      </c>
      <c r="R117" s="7">
        <f>IF($A117="","",IFERROR(IF(INDEX(Members!$H$2:$H$251,MATCH($A117,Members!$A$2:$A$251,0))="","",INDEX(Members!$H$2:$H$251,MATCH($A117,Members!$A$2:$A$251,0))),""))</f>
        <v/>
      </c>
      <c r="S117">
        <f>IF($A117="","",IFERROR(IF(INDEX(Members!$J$2:$J$251,MATCH($A117,Members!$A$2:$A$251,0))="No","No","Yes"),"Yes"))</f>
        <v/>
      </c>
      <c r="T117" s="8">
        <f>IF($A117="","",IF(OR(NOT(ISNUMBER($B117)),$S117="No"),0,SUMPRODUCT(($C$3:$N$3&lt;TODAY())*((($R117="")+($R117&lt;=$C$3:$N$3))&gt;0)*(($B117-$C117:$N117)&gt;0)*($B117-$C117:$N117))))</f>
        <v/>
      </c>
      <c r="U117" s="8">
        <f>IF(OR($A117="",NOT(ISNUMBER($B117)),$S117="No",$B$1&lt;&gt;YEAR(TODAY())),0,IF(OR($R117="",$R117&lt;=INDEX($C$3:$N$3,MONTH(TODAY()))),$B117,0))</f>
        <v/>
      </c>
      <c r="V117" s="8">
        <f>IF(OR($A117="",$B$1&lt;&gt;YEAR(TODAY())),0,N(INDEX($C117:$N117,MONTH(TODAY()))))</f>
        <v/>
      </c>
      <c r="W117">
        <f>IF($Q117="Overdue",COUNTIF($Q$5:$Q117,"Overdue"),"")</f>
        <v/>
      </c>
    </row>
    <row r="118">
      <c r="B118" s="12">
        <f>IF($A118="","",IFERROR(INDEX(Members!$I$2:$I$251,MATCH($A118,Members!$A$2:$A$251,0)),""))</f>
        <v/>
      </c>
      <c r="C118" s="8" t="n"/>
      <c r="D118" s="8" t="n"/>
      <c r="E118" s="8" t="n"/>
      <c r="F118" s="8" t="n"/>
      <c r="G118" s="8" t="n"/>
      <c r="H118" s="8" t="n"/>
      <c r="I118" s="8" t="n"/>
      <c r="J118" s="8" t="n"/>
      <c r="K118" s="8" t="n"/>
      <c r="L118" s="8" t="n"/>
      <c r="M118" s="8" t="n"/>
      <c r="N118" s="8" t="n"/>
      <c r="O118" s="12">
        <f>IF($A118="","",SUM($C118:$N118))</f>
        <v/>
      </c>
      <c r="P118" s="12">
        <f>IF($A118="","",IF(OR(NOT(ISNUMBER($B118)),$S118="No"),0,SUMPRODUCT(($C$2:$N$2&lt;=TODAY())*((($R118="")+($R118&lt;=$C$3:$N$3))&gt;0)*(($B118-$C118:$N118)&gt;0)*($B118-$C118:$N118))))</f>
        <v/>
      </c>
      <c r="Q118" s="13">
        <f>IF($A118="","",IF(NOT(ISNUMBER($B118)),"Check name",IF($S118="No","Inactive",IF($P118=0,"Paid",IF($T118&gt;0,"Overdue","Pending")))))</f>
        <v/>
      </c>
      <c r="R118" s="7">
        <f>IF($A118="","",IFERROR(IF(INDEX(Members!$H$2:$H$251,MATCH($A118,Members!$A$2:$A$251,0))="","",INDEX(Members!$H$2:$H$251,MATCH($A118,Members!$A$2:$A$251,0))),""))</f>
        <v/>
      </c>
      <c r="S118">
        <f>IF($A118="","",IFERROR(IF(INDEX(Members!$J$2:$J$251,MATCH($A118,Members!$A$2:$A$251,0))="No","No","Yes"),"Yes"))</f>
        <v/>
      </c>
      <c r="T118" s="8">
        <f>IF($A118="","",IF(OR(NOT(ISNUMBER($B118)),$S118="No"),0,SUMPRODUCT(($C$3:$N$3&lt;TODAY())*((($R118="")+($R118&lt;=$C$3:$N$3))&gt;0)*(($B118-$C118:$N118)&gt;0)*($B118-$C118:$N118))))</f>
        <v/>
      </c>
      <c r="U118" s="8">
        <f>IF(OR($A118="",NOT(ISNUMBER($B118)),$S118="No",$B$1&lt;&gt;YEAR(TODAY())),0,IF(OR($R118="",$R118&lt;=INDEX($C$3:$N$3,MONTH(TODAY()))),$B118,0))</f>
        <v/>
      </c>
      <c r="V118" s="8">
        <f>IF(OR($A118="",$B$1&lt;&gt;YEAR(TODAY())),0,N(INDEX($C118:$N118,MONTH(TODAY()))))</f>
        <v/>
      </c>
      <c r="W118">
        <f>IF($Q118="Overdue",COUNTIF($Q$5:$Q118,"Overdue"),"")</f>
        <v/>
      </c>
    </row>
    <row r="119">
      <c r="B119" s="12">
        <f>IF($A119="","",IFERROR(INDEX(Members!$I$2:$I$251,MATCH($A119,Members!$A$2:$A$251,0)),""))</f>
        <v/>
      </c>
      <c r="C119" s="8" t="n"/>
      <c r="D119" s="8" t="n"/>
      <c r="E119" s="8" t="n"/>
      <c r="F119" s="8" t="n"/>
      <c r="G119" s="8" t="n"/>
      <c r="H119" s="8" t="n"/>
      <c r="I119" s="8" t="n"/>
      <c r="J119" s="8" t="n"/>
      <c r="K119" s="8" t="n"/>
      <c r="L119" s="8" t="n"/>
      <c r="M119" s="8" t="n"/>
      <c r="N119" s="8" t="n"/>
      <c r="O119" s="12">
        <f>IF($A119="","",SUM($C119:$N119))</f>
        <v/>
      </c>
      <c r="P119" s="12">
        <f>IF($A119="","",IF(OR(NOT(ISNUMBER($B119)),$S119="No"),0,SUMPRODUCT(($C$2:$N$2&lt;=TODAY())*((($R119="")+($R119&lt;=$C$3:$N$3))&gt;0)*(($B119-$C119:$N119)&gt;0)*($B119-$C119:$N119))))</f>
        <v/>
      </c>
      <c r="Q119" s="13">
        <f>IF($A119="","",IF(NOT(ISNUMBER($B119)),"Check name",IF($S119="No","Inactive",IF($P119=0,"Paid",IF($T119&gt;0,"Overdue","Pending")))))</f>
        <v/>
      </c>
      <c r="R119" s="7">
        <f>IF($A119="","",IFERROR(IF(INDEX(Members!$H$2:$H$251,MATCH($A119,Members!$A$2:$A$251,0))="","",INDEX(Members!$H$2:$H$251,MATCH($A119,Members!$A$2:$A$251,0))),""))</f>
        <v/>
      </c>
      <c r="S119">
        <f>IF($A119="","",IFERROR(IF(INDEX(Members!$J$2:$J$251,MATCH($A119,Members!$A$2:$A$251,0))="No","No","Yes"),"Yes"))</f>
        <v/>
      </c>
      <c r="T119" s="8">
        <f>IF($A119="","",IF(OR(NOT(ISNUMBER($B119)),$S119="No"),0,SUMPRODUCT(($C$3:$N$3&lt;TODAY())*((($R119="")+($R119&lt;=$C$3:$N$3))&gt;0)*(($B119-$C119:$N119)&gt;0)*($B119-$C119:$N119))))</f>
        <v/>
      </c>
      <c r="U119" s="8">
        <f>IF(OR($A119="",NOT(ISNUMBER($B119)),$S119="No",$B$1&lt;&gt;YEAR(TODAY())),0,IF(OR($R119="",$R119&lt;=INDEX($C$3:$N$3,MONTH(TODAY()))),$B119,0))</f>
        <v/>
      </c>
      <c r="V119" s="8">
        <f>IF(OR($A119="",$B$1&lt;&gt;YEAR(TODAY())),0,N(INDEX($C119:$N119,MONTH(TODAY()))))</f>
        <v/>
      </c>
      <c r="W119">
        <f>IF($Q119="Overdue",COUNTIF($Q$5:$Q119,"Overdue"),"")</f>
        <v/>
      </c>
    </row>
    <row r="120">
      <c r="B120" s="12">
        <f>IF($A120="","",IFERROR(INDEX(Members!$I$2:$I$251,MATCH($A120,Members!$A$2:$A$251,0)),""))</f>
        <v/>
      </c>
      <c r="C120" s="8" t="n"/>
      <c r="D120" s="8" t="n"/>
      <c r="E120" s="8" t="n"/>
      <c r="F120" s="8" t="n"/>
      <c r="G120" s="8" t="n"/>
      <c r="H120" s="8" t="n"/>
      <c r="I120" s="8" t="n"/>
      <c r="J120" s="8" t="n"/>
      <c r="K120" s="8" t="n"/>
      <c r="L120" s="8" t="n"/>
      <c r="M120" s="8" t="n"/>
      <c r="N120" s="8" t="n"/>
      <c r="O120" s="12">
        <f>IF($A120="","",SUM($C120:$N120))</f>
        <v/>
      </c>
      <c r="P120" s="12">
        <f>IF($A120="","",IF(OR(NOT(ISNUMBER($B120)),$S120="No"),0,SUMPRODUCT(($C$2:$N$2&lt;=TODAY())*((($R120="")+($R120&lt;=$C$3:$N$3))&gt;0)*(($B120-$C120:$N120)&gt;0)*($B120-$C120:$N120))))</f>
        <v/>
      </c>
      <c r="Q120" s="13">
        <f>IF($A120="","",IF(NOT(ISNUMBER($B120)),"Check name",IF($S120="No","Inactive",IF($P120=0,"Paid",IF($T120&gt;0,"Overdue","Pending")))))</f>
        <v/>
      </c>
      <c r="R120" s="7">
        <f>IF($A120="","",IFERROR(IF(INDEX(Members!$H$2:$H$251,MATCH($A120,Members!$A$2:$A$251,0))="","",INDEX(Members!$H$2:$H$251,MATCH($A120,Members!$A$2:$A$251,0))),""))</f>
        <v/>
      </c>
      <c r="S120">
        <f>IF($A120="","",IFERROR(IF(INDEX(Members!$J$2:$J$251,MATCH($A120,Members!$A$2:$A$251,0))="No","No","Yes"),"Yes"))</f>
        <v/>
      </c>
      <c r="T120" s="8">
        <f>IF($A120="","",IF(OR(NOT(ISNUMBER($B120)),$S120="No"),0,SUMPRODUCT(($C$3:$N$3&lt;TODAY())*((($R120="")+($R120&lt;=$C$3:$N$3))&gt;0)*(($B120-$C120:$N120)&gt;0)*($B120-$C120:$N120))))</f>
        <v/>
      </c>
      <c r="U120" s="8">
        <f>IF(OR($A120="",NOT(ISNUMBER($B120)),$S120="No",$B$1&lt;&gt;YEAR(TODAY())),0,IF(OR($R120="",$R120&lt;=INDEX($C$3:$N$3,MONTH(TODAY()))),$B120,0))</f>
        <v/>
      </c>
      <c r="V120" s="8">
        <f>IF(OR($A120="",$B$1&lt;&gt;YEAR(TODAY())),0,N(INDEX($C120:$N120,MONTH(TODAY()))))</f>
        <v/>
      </c>
      <c r="W120">
        <f>IF($Q120="Overdue",COUNTIF($Q$5:$Q120,"Overdue"),"")</f>
        <v/>
      </c>
    </row>
    <row r="121">
      <c r="B121" s="12">
        <f>IF($A121="","",IFERROR(INDEX(Members!$I$2:$I$251,MATCH($A121,Members!$A$2:$A$251,0)),""))</f>
        <v/>
      </c>
      <c r="C121" s="8" t="n"/>
      <c r="D121" s="8" t="n"/>
      <c r="E121" s="8" t="n"/>
      <c r="F121" s="8" t="n"/>
      <c r="G121" s="8" t="n"/>
      <c r="H121" s="8" t="n"/>
      <c r="I121" s="8" t="n"/>
      <c r="J121" s="8" t="n"/>
      <c r="K121" s="8" t="n"/>
      <c r="L121" s="8" t="n"/>
      <c r="M121" s="8" t="n"/>
      <c r="N121" s="8" t="n"/>
      <c r="O121" s="12">
        <f>IF($A121="","",SUM($C121:$N121))</f>
        <v/>
      </c>
      <c r="P121" s="12">
        <f>IF($A121="","",IF(OR(NOT(ISNUMBER($B121)),$S121="No"),0,SUMPRODUCT(($C$2:$N$2&lt;=TODAY())*((($R121="")+($R121&lt;=$C$3:$N$3))&gt;0)*(($B121-$C121:$N121)&gt;0)*($B121-$C121:$N121))))</f>
        <v/>
      </c>
      <c r="Q121" s="13">
        <f>IF($A121="","",IF(NOT(ISNUMBER($B121)),"Check name",IF($S121="No","Inactive",IF($P121=0,"Paid",IF($T121&gt;0,"Overdue","Pending")))))</f>
        <v/>
      </c>
      <c r="R121" s="7">
        <f>IF($A121="","",IFERROR(IF(INDEX(Members!$H$2:$H$251,MATCH($A121,Members!$A$2:$A$251,0))="","",INDEX(Members!$H$2:$H$251,MATCH($A121,Members!$A$2:$A$251,0))),""))</f>
        <v/>
      </c>
      <c r="S121">
        <f>IF($A121="","",IFERROR(IF(INDEX(Members!$J$2:$J$251,MATCH($A121,Members!$A$2:$A$251,0))="No","No","Yes"),"Yes"))</f>
        <v/>
      </c>
      <c r="T121" s="8">
        <f>IF($A121="","",IF(OR(NOT(ISNUMBER($B121)),$S121="No"),0,SUMPRODUCT(($C$3:$N$3&lt;TODAY())*((($R121="")+($R121&lt;=$C$3:$N$3))&gt;0)*(($B121-$C121:$N121)&gt;0)*($B121-$C121:$N121))))</f>
        <v/>
      </c>
      <c r="U121" s="8">
        <f>IF(OR($A121="",NOT(ISNUMBER($B121)),$S121="No",$B$1&lt;&gt;YEAR(TODAY())),0,IF(OR($R121="",$R121&lt;=INDEX($C$3:$N$3,MONTH(TODAY()))),$B121,0))</f>
        <v/>
      </c>
      <c r="V121" s="8">
        <f>IF(OR($A121="",$B$1&lt;&gt;YEAR(TODAY())),0,N(INDEX($C121:$N121,MONTH(TODAY()))))</f>
        <v/>
      </c>
      <c r="W121">
        <f>IF($Q121="Overdue",COUNTIF($Q$5:$Q121,"Overdue"),"")</f>
        <v/>
      </c>
    </row>
    <row r="122">
      <c r="B122" s="12">
        <f>IF($A122="","",IFERROR(INDEX(Members!$I$2:$I$251,MATCH($A122,Members!$A$2:$A$251,0)),""))</f>
        <v/>
      </c>
      <c r="C122" s="8" t="n"/>
      <c r="D122" s="8" t="n"/>
      <c r="E122" s="8" t="n"/>
      <c r="F122" s="8" t="n"/>
      <c r="G122" s="8" t="n"/>
      <c r="H122" s="8" t="n"/>
      <c r="I122" s="8" t="n"/>
      <c r="J122" s="8" t="n"/>
      <c r="K122" s="8" t="n"/>
      <c r="L122" s="8" t="n"/>
      <c r="M122" s="8" t="n"/>
      <c r="N122" s="8" t="n"/>
      <c r="O122" s="12">
        <f>IF($A122="","",SUM($C122:$N122))</f>
        <v/>
      </c>
      <c r="P122" s="12">
        <f>IF($A122="","",IF(OR(NOT(ISNUMBER($B122)),$S122="No"),0,SUMPRODUCT(($C$2:$N$2&lt;=TODAY())*((($R122="")+($R122&lt;=$C$3:$N$3))&gt;0)*(($B122-$C122:$N122)&gt;0)*($B122-$C122:$N122))))</f>
        <v/>
      </c>
      <c r="Q122" s="13">
        <f>IF($A122="","",IF(NOT(ISNUMBER($B122)),"Check name",IF($S122="No","Inactive",IF($P122=0,"Paid",IF($T122&gt;0,"Overdue","Pending")))))</f>
        <v/>
      </c>
      <c r="R122" s="7">
        <f>IF($A122="","",IFERROR(IF(INDEX(Members!$H$2:$H$251,MATCH($A122,Members!$A$2:$A$251,0))="","",INDEX(Members!$H$2:$H$251,MATCH($A122,Members!$A$2:$A$251,0))),""))</f>
        <v/>
      </c>
      <c r="S122">
        <f>IF($A122="","",IFERROR(IF(INDEX(Members!$J$2:$J$251,MATCH($A122,Members!$A$2:$A$251,0))="No","No","Yes"),"Yes"))</f>
        <v/>
      </c>
      <c r="T122" s="8">
        <f>IF($A122="","",IF(OR(NOT(ISNUMBER($B122)),$S122="No"),0,SUMPRODUCT(($C$3:$N$3&lt;TODAY())*((($R122="")+($R122&lt;=$C$3:$N$3))&gt;0)*(($B122-$C122:$N122)&gt;0)*($B122-$C122:$N122))))</f>
        <v/>
      </c>
      <c r="U122" s="8">
        <f>IF(OR($A122="",NOT(ISNUMBER($B122)),$S122="No",$B$1&lt;&gt;YEAR(TODAY())),0,IF(OR($R122="",$R122&lt;=INDEX($C$3:$N$3,MONTH(TODAY()))),$B122,0))</f>
        <v/>
      </c>
      <c r="V122" s="8">
        <f>IF(OR($A122="",$B$1&lt;&gt;YEAR(TODAY())),0,N(INDEX($C122:$N122,MONTH(TODAY()))))</f>
        <v/>
      </c>
      <c r="W122">
        <f>IF($Q122="Overdue",COUNTIF($Q$5:$Q122,"Overdue"),"")</f>
        <v/>
      </c>
    </row>
    <row r="123">
      <c r="B123" s="12">
        <f>IF($A123="","",IFERROR(INDEX(Members!$I$2:$I$251,MATCH($A123,Members!$A$2:$A$251,0)),""))</f>
        <v/>
      </c>
      <c r="C123" s="8" t="n"/>
      <c r="D123" s="8" t="n"/>
      <c r="E123" s="8" t="n"/>
      <c r="F123" s="8" t="n"/>
      <c r="G123" s="8" t="n"/>
      <c r="H123" s="8" t="n"/>
      <c r="I123" s="8" t="n"/>
      <c r="J123" s="8" t="n"/>
      <c r="K123" s="8" t="n"/>
      <c r="L123" s="8" t="n"/>
      <c r="M123" s="8" t="n"/>
      <c r="N123" s="8" t="n"/>
      <c r="O123" s="12">
        <f>IF($A123="","",SUM($C123:$N123))</f>
        <v/>
      </c>
      <c r="P123" s="12">
        <f>IF($A123="","",IF(OR(NOT(ISNUMBER($B123)),$S123="No"),0,SUMPRODUCT(($C$2:$N$2&lt;=TODAY())*((($R123="")+($R123&lt;=$C$3:$N$3))&gt;0)*(($B123-$C123:$N123)&gt;0)*($B123-$C123:$N123))))</f>
        <v/>
      </c>
      <c r="Q123" s="13">
        <f>IF($A123="","",IF(NOT(ISNUMBER($B123)),"Check name",IF($S123="No","Inactive",IF($P123=0,"Paid",IF($T123&gt;0,"Overdue","Pending")))))</f>
        <v/>
      </c>
      <c r="R123" s="7">
        <f>IF($A123="","",IFERROR(IF(INDEX(Members!$H$2:$H$251,MATCH($A123,Members!$A$2:$A$251,0))="","",INDEX(Members!$H$2:$H$251,MATCH($A123,Members!$A$2:$A$251,0))),""))</f>
        <v/>
      </c>
      <c r="S123">
        <f>IF($A123="","",IFERROR(IF(INDEX(Members!$J$2:$J$251,MATCH($A123,Members!$A$2:$A$251,0))="No","No","Yes"),"Yes"))</f>
        <v/>
      </c>
      <c r="T123" s="8">
        <f>IF($A123="","",IF(OR(NOT(ISNUMBER($B123)),$S123="No"),0,SUMPRODUCT(($C$3:$N$3&lt;TODAY())*((($R123="")+($R123&lt;=$C$3:$N$3))&gt;0)*(($B123-$C123:$N123)&gt;0)*($B123-$C123:$N123))))</f>
        <v/>
      </c>
      <c r="U123" s="8">
        <f>IF(OR($A123="",NOT(ISNUMBER($B123)),$S123="No",$B$1&lt;&gt;YEAR(TODAY())),0,IF(OR($R123="",$R123&lt;=INDEX($C$3:$N$3,MONTH(TODAY()))),$B123,0))</f>
        <v/>
      </c>
      <c r="V123" s="8">
        <f>IF(OR($A123="",$B$1&lt;&gt;YEAR(TODAY())),0,N(INDEX($C123:$N123,MONTH(TODAY()))))</f>
        <v/>
      </c>
      <c r="W123">
        <f>IF($Q123="Overdue",COUNTIF($Q$5:$Q123,"Overdue"),"")</f>
        <v/>
      </c>
    </row>
    <row r="124">
      <c r="B124" s="12">
        <f>IF($A124="","",IFERROR(INDEX(Members!$I$2:$I$251,MATCH($A124,Members!$A$2:$A$251,0)),""))</f>
        <v/>
      </c>
      <c r="C124" s="8" t="n"/>
      <c r="D124" s="8" t="n"/>
      <c r="E124" s="8" t="n"/>
      <c r="F124" s="8" t="n"/>
      <c r="G124" s="8" t="n"/>
      <c r="H124" s="8" t="n"/>
      <c r="I124" s="8" t="n"/>
      <c r="J124" s="8" t="n"/>
      <c r="K124" s="8" t="n"/>
      <c r="L124" s="8" t="n"/>
      <c r="M124" s="8" t="n"/>
      <c r="N124" s="8" t="n"/>
      <c r="O124" s="12">
        <f>IF($A124="","",SUM($C124:$N124))</f>
        <v/>
      </c>
      <c r="P124" s="12">
        <f>IF($A124="","",IF(OR(NOT(ISNUMBER($B124)),$S124="No"),0,SUMPRODUCT(($C$2:$N$2&lt;=TODAY())*((($R124="")+($R124&lt;=$C$3:$N$3))&gt;0)*(($B124-$C124:$N124)&gt;0)*($B124-$C124:$N124))))</f>
        <v/>
      </c>
      <c r="Q124" s="13">
        <f>IF($A124="","",IF(NOT(ISNUMBER($B124)),"Check name",IF($S124="No","Inactive",IF($P124=0,"Paid",IF($T124&gt;0,"Overdue","Pending")))))</f>
        <v/>
      </c>
      <c r="R124" s="7">
        <f>IF($A124="","",IFERROR(IF(INDEX(Members!$H$2:$H$251,MATCH($A124,Members!$A$2:$A$251,0))="","",INDEX(Members!$H$2:$H$251,MATCH($A124,Members!$A$2:$A$251,0))),""))</f>
        <v/>
      </c>
      <c r="S124">
        <f>IF($A124="","",IFERROR(IF(INDEX(Members!$J$2:$J$251,MATCH($A124,Members!$A$2:$A$251,0))="No","No","Yes"),"Yes"))</f>
        <v/>
      </c>
      <c r="T124" s="8">
        <f>IF($A124="","",IF(OR(NOT(ISNUMBER($B124)),$S124="No"),0,SUMPRODUCT(($C$3:$N$3&lt;TODAY())*((($R124="")+($R124&lt;=$C$3:$N$3))&gt;0)*(($B124-$C124:$N124)&gt;0)*($B124-$C124:$N124))))</f>
        <v/>
      </c>
      <c r="U124" s="8">
        <f>IF(OR($A124="",NOT(ISNUMBER($B124)),$S124="No",$B$1&lt;&gt;YEAR(TODAY())),0,IF(OR($R124="",$R124&lt;=INDEX($C$3:$N$3,MONTH(TODAY()))),$B124,0))</f>
        <v/>
      </c>
      <c r="V124" s="8">
        <f>IF(OR($A124="",$B$1&lt;&gt;YEAR(TODAY())),0,N(INDEX($C124:$N124,MONTH(TODAY()))))</f>
        <v/>
      </c>
      <c r="W124">
        <f>IF($Q124="Overdue",COUNTIF($Q$5:$Q124,"Overdue"),"")</f>
        <v/>
      </c>
    </row>
    <row r="125">
      <c r="B125" s="12">
        <f>IF($A125="","",IFERROR(INDEX(Members!$I$2:$I$251,MATCH($A125,Members!$A$2:$A$251,0)),""))</f>
        <v/>
      </c>
      <c r="C125" s="8" t="n"/>
      <c r="D125" s="8" t="n"/>
      <c r="E125" s="8" t="n"/>
      <c r="F125" s="8" t="n"/>
      <c r="G125" s="8" t="n"/>
      <c r="H125" s="8" t="n"/>
      <c r="I125" s="8" t="n"/>
      <c r="J125" s="8" t="n"/>
      <c r="K125" s="8" t="n"/>
      <c r="L125" s="8" t="n"/>
      <c r="M125" s="8" t="n"/>
      <c r="N125" s="8" t="n"/>
      <c r="O125" s="12">
        <f>IF($A125="","",SUM($C125:$N125))</f>
        <v/>
      </c>
      <c r="P125" s="12">
        <f>IF($A125="","",IF(OR(NOT(ISNUMBER($B125)),$S125="No"),0,SUMPRODUCT(($C$2:$N$2&lt;=TODAY())*((($R125="")+($R125&lt;=$C$3:$N$3))&gt;0)*(($B125-$C125:$N125)&gt;0)*($B125-$C125:$N125))))</f>
        <v/>
      </c>
      <c r="Q125" s="13">
        <f>IF($A125="","",IF(NOT(ISNUMBER($B125)),"Check name",IF($S125="No","Inactive",IF($P125=0,"Paid",IF($T125&gt;0,"Overdue","Pending")))))</f>
        <v/>
      </c>
      <c r="R125" s="7">
        <f>IF($A125="","",IFERROR(IF(INDEX(Members!$H$2:$H$251,MATCH($A125,Members!$A$2:$A$251,0))="","",INDEX(Members!$H$2:$H$251,MATCH($A125,Members!$A$2:$A$251,0))),""))</f>
        <v/>
      </c>
      <c r="S125">
        <f>IF($A125="","",IFERROR(IF(INDEX(Members!$J$2:$J$251,MATCH($A125,Members!$A$2:$A$251,0))="No","No","Yes"),"Yes"))</f>
        <v/>
      </c>
      <c r="T125" s="8">
        <f>IF($A125="","",IF(OR(NOT(ISNUMBER($B125)),$S125="No"),0,SUMPRODUCT(($C$3:$N$3&lt;TODAY())*((($R125="")+($R125&lt;=$C$3:$N$3))&gt;0)*(($B125-$C125:$N125)&gt;0)*($B125-$C125:$N125))))</f>
        <v/>
      </c>
      <c r="U125" s="8">
        <f>IF(OR($A125="",NOT(ISNUMBER($B125)),$S125="No",$B$1&lt;&gt;YEAR(TODAY())),0,IF(OR($R125="",$R125&lt;=INDEX($C$3:$N$3,MONTH(TODAY()))),$B125,0))</f>
        <v/>
      </c>
      <c r="V125" s="8">
        <f>IF(OR($A125="",$B$1&lt;&gt;YEAR(TODAY())),0,N(INDEX($C125:$N125,MONTH(TODAY()))))</f>
        <v/>
      </c>
      <c r="W125">
        <f>IF($Q125="Overdue",COUNTIF($Q$5:$Q125,"Overdue"),"")</f>
        <v/>
      </c>
    </row>
    <row r="126">
      <c r="B126" s="12">
        <f>IF($A126="","",IFERROR(INDEX(Members!$I$2:$I$251,MATCH($A126,Members!$A$2:$A$251,0)),""))</f>
        <v/>
      </c>
      <c r="C126" s="8" t="n"/>
      <c r="D126" s="8" t="n"/>
      <c r="E126" s="8" t="n"/>
      <c r="F126" s="8" t="n"/>
      <c r="G126" s="8" t="n"/>
      <c r="H126" s="8" t="n"/>
      <c r="I126" s="8" t="n"/>
      <c r="J126" s="8" t="n"/>
      <c r="K126" s="8" t="n"/>
      <c r="L126" s="8" t="n"/>
      <c r="M126" s="8" t="n"/>
      <c r="N126" s="8" t="n"/>
      <c r="O126" s="12">
        <f>IF($A126="","",SUM($C126:$N126))</f>
        <v/>
      </c>
      <c r="P126" s="12">
        <f>IF($A126="","",IF(OR(NOT(ISNUMBER($B126)),$S126="No"),0,SUMPRODUCT(($C$2:$N$2&lt;=TODAY())*((($R126="")+($R126&lt;=$C$3:$N$3))&gt;0)*(($B126-$C126:$N126)&gt;0)*($B126-$C126:$N126))))</f>
        <v/>
      </c>
      <c r="Q126" s="13">
        <f>IF($A126="","",IF(NOT(ISNUMBER($B126)),"Check name",IF($S126="No","Inactive",IF($P126=0,"Paid",IF($T126&gt;0,"Overdue","Pending")))))</f>
        <v/>
      </c>
      <c r="R126" s="7">
        <f>IF($A126="","",IFERROR(IF(INDEX(Members!$H$2:$H$251,MATCH($A126,Members!$A$2:$A$251,0))="","",INDEX(Members!$H$2:$H$251,MATCH($A126,Members!$A$2:$A$251,0))),""))</f>
        <v/>
      </c>
      <c r="S126">
        <f>IF($A126="","",IFERROR(IF(INDEX(Members!$J$2:$J$251,MATCH($A126,Members!$A$2:$A$251,0))="No","No","Yes"),"Yes"))</f>
        <v/>
      </c>
      <c r="T126" s="8">
        <f>IF($A126="","",IF(OR(NOT(ISNUMBER($B126)),$S126="No"),0,SUMPRODUCT(($C$3:$N$3&lt;TODAY())*((($R126="")+($R126&lt;=$C$3:$N$3))&gt;0)*(($B126-$C126:$N126)&gt;0)*($B126-$C126:$N126))))</f>
        <v/>
      </c>
      <c r="U126" s="8">
        <f>IF(OR($A126="",NOT(ISNUMBER($B126)),$S126="No",$B$1&lt;&gt;YEAR(TODAY())),0,IF(OR($R126="",$R126&lt;=INDEX($C$3:$N$3,MONTH(TODAY()))),$B126,0))</f>
        <v/>
      </c>
      <c r="V126" s="8">
        <f>IF(OR($A126="",$B$1&lt;&gt;YEAR(TODAY())),0,N(INDEX($C126:$N126,MONTH(TODAY()))))</f>
        <v/>
      </c>
      <c r="W126">
        <f>IF($Q126="Overdue",COUNTIF($Q$5:$Q126,"Overdue"),"")</f>
        <v/>
      </c>
    </row>
    <row r="127">
      <c r="B127" s="12">
        <f>IF($A127="","",IFERROR(INDEX(Members!$I$2:$I$251,MATCH($A127,Members!$A$2:$A$251,0)),""))</f>
        <v/>
      </c>
      <c r="C127" s="8" t="n"/>
      <c r="D127" s="8" t="n"/>
      <c r="E127" s="8" t="n"/>
      <c r="F127" s="8" t="n"/>
      <c r="G127" s="8" t="n"/>
      <c r="H127" s="8" t="n"/>
      <c r="I127" s="8" t="n"/>
      <c r="J127" s="8" t="n"/>
      <c r="K127" s="8" t="n"/>
      <c r="L127" s="8" t="n"/>
      <c r="M127" s="8" t="n"/>
      <c r="N127" s="8" t="n"/>
      <c r="O127" s="12">
        <f>IF($A127="","",SUM($C127:$N127))</f>
        <v/>
      </c>
      <c r="P127" s="12">
        <f>IF($A127="","",IF(OR(NOT(ISNUMBER($B127)),$S127="No"),0,SUMPRODUCT(($C$2:$N$2&lt;=TODAY())*((($R127="")+($R127&lt;=$C$3:$N$3))&gt;0)*(($B127-$C127:$N127)&gt;0)*($B127-$C127:$N127))))</f>
        <v/>
      </c>
      <c r="Q127" s="13">
        <f>IF($A127="","",IF(NOT(ISNUMBER($B127)),"Check name",IF($S127="No","Inactive",IF($P127=0,"Paid",IF($T127&gt;0,"Overdue","Pending")))))</f>
        <v/>
      </c>
      <c r="R127" s="7">
        <f>IF($A127="","",IFERROR(IF(INDEX(Members!$H$2:$H$251,MATCH($A127,Members!$A$2:$A$251,0))="","",INDEX(Members!$H$2:$H$251,MATCH($A127,Members!$A$2:$A$251,0))),""))</f>
        <v/>
      </c>
      <c r="S127">
        <f>IF($A127="","",IFERROR(IF(INDEX(Members!$J$2:$J$251,MATCH($A127,Members!$A$2:$A$251,0))="No","No","Yes"),"Yes"))</f>
        <v/>
      </c>
      <c r="T127" s="8">
        <f>IF($A127="","",IF(OR(NOT(ISNUMBER($B127)),$S127="No"),0,SUMPRODUCT(($C$3:$N$3&lt;TODAY())*((($R127="")+($R127&lt;=$C$3:$N$3))&gt;0)*(($B127-$C127:$N127)&gt;0)*($B127-$C127:$N127))))</f>
        <v/>
      </c>
      <c r="U127" s="8">
        <f>IF(OR($A127="",NOT(ISNUMBER($B127)),$S127="No",$B$1&lt;&gt;YEAR(TODAY())),0,IF(OR($R127="",$R127&lt;=INDEX($C$3:$N$3,MONTH(TODAY()))),$B127,0))</f>
        <v/>
      </c>
      <c r="V127" s="8">
        <f>IF(OR($A127="",$B$1&lt;&gt;YEAR(TODAY())),0,N(INDEX($C127:$N127,MONTH(TODAY()))))</f>
        <v/>
      </c>
      <c r="W127">
        <f>IF($Q127="Overdue",COUNTIF($Q$5:$Q127,"Overdue"),"")</f>
        <v/>
      </c>
    </row>
    <row r="128">
      <c r="B128" s="12">
        <f>IF($A128="","",IFERROR(INDEX(Members!$I$2:$I$251,MATCH($A128,Members!$A$2:$A$251,0)),""))</f>
        <v/>
      </c>
      <c r="C128" s="8" t="n"/>
      <c r="D128" s="8" t="n"/>
      <c r="E128" s="8" t="n"/>
      <c r="F128" s="8" t="n"/>
      <c r="G128" s="8" t="n"/>
      <c r="H128" s="8" t="n"/>
      <c r="I128" s="8" t="n"/>
      <c r="J128" s="8" t="n"/>
      <c r="K128" s="8" t="n"/>
      <c r="L128" s="8" t="n"/>
      <c r="M128" s="8" t="n"/>
      <c r="N128" s="8" t="n"/>
      <c r="O128" s="12">
        <f>IF($A128="","",SUM($C128:$N128))</f>
        <v/>
      </c>
      <c r="P128" s="12">
        <f>IF($A128="","",IF(OR(NOT(ISNUMBER($B128)),$S128="No"),0,SUMPRODUCT(($C$2:$N$2&lt;=TODAY())*((($R128="")+($R128&lt;=$C$3:$N$3))&gt;0)*(($B128-$C128:$N128)&gt;0)*($B128-$C128:$N128))))</f>
        <v/>
      </c>
      <c r="Q128" s="13">
        <f>IF($A128="","",IF(NOT(ISNUMBER($B128)),"Check name",IF($S128="No","Inactive",IF($P128=0,"Paid",IF($T128&gt;0,"Overdue","Pending")))))</f>
        <v/>
      </c>
      <c r="R128" s="7">
        <f>IF($A128="","",IFERROR(IF(INDEX(Members!$H$2:$H$251,MATCH($A128,Members!$A$2:$A$251,0))="","",INDEX(Members!$H$2:$H$251,MATCH($A128,Members!$A$2:$A$251,0))),""))</f>
        <v/>
      </c>
      <c r="S128">
        <f>IF($A128="","",IFERROR(IF(INDEX(Members!$J$2:$J$251,MATCH($A128,Members!$A$2:$A$251,0))="No","No","Yes"),"Yes"))</f>
        <v/>
      </c>
      <c r="T128" s="8">
        <f>IF($A128="","",IF(OR(NOT(ISNUMBER($B128)),$S128="No"),0,SUMPRODUCT(($C$3:$N$3&lt;TODAY())*((($R128="")+($R128&lt;=$C$3:$N$3))&gt;0)*(($B128-$C128:$N128)&gt;0)*($B128-$C128:$N128))))</f>
        <v/>
      </c>
      <c r="U128" s="8">
        <f>IF(OR($A128="",NOT(ISNUMBER($B128)),$S128="No",$B$1&lt;&gt;YEAR(TODAY())),0,IF(OR($R128="",$R128&lt;=INDEX($C$3:$N$3,MONTH(TODAY()))),$B128,0))</f>
        <v/>
      </c>
      <c r="V128" s="8">
        <f>IF(OR($A128="",$B$1&lt;&gt;YEAR(TODAY())),0,N(INDEX($C128:$N128,MONTH(TODAY()))))</f>
        <v/>
      </c>
      <c r="W128">
        <f>IF($Q128="Overdue",COUNTIF($Q$5:$Q128,"Overdue"),"")</f>
        <v/>
      </c>
    </row>
    <row r="129">
      <c r="B129" s="12">
        <f>IF($A129="","",IFERROR(INDEX(Members!$I$2:$I$251,MATCH($A129,Members!$A$2:$A$251,0)),""))</f>
        <v/>
      </c>
      <c r="C129" s="8" t="n"/>
      <c r="D129" s="8" t="n"/>
      <c r="E129" s="8" t="n"/>
      <c r="F129" s="8" t="n"/>
      <c r="G129" s="8" t="n"/>
      <c r="H129" s="8" t="n"/>
      <c r="I129" s="8" t="n"/>
      <c r="J129" s="8" t="n"/>
      <c r="K129" s="8" t="n"/>
      <c r="L129" s="8" t="n"/>
      <c r="M129" s="8" t="n"/>
      <c r="N129" s="8" t="n"/>
      <c r="O129" s="12">
        <f>IF($A129="","",SUM($C129:$N129))</f>
        <v/>
      </c>
      <c r="P129" s="12">
        <f>IF($A129="","",IF(OR(NOT(ISNUMBER($B129)),$S129="No"),0,SUMPRODUCT(($C$2:$N$2&lt;=TODAY())*((($R129="")+($R129&lt;=$C$3:$N$3))&gt;0)*(($B129-$C129:$N129)&gt;0)*($B129-$C129:$N129))))</f>
        <v/>
      </c>
      <c r="Q129" s="13">
        <f>IF($A129="","",IF(NOT(ISNUMBER($B129)),"Check name",IF($S129="No","Inactive",IF($P129=0,"Paid",IF($T129&gt;0,"Overdue","Pending")))))</f>
        <v/>
      </c>
      <c r="R129" s="7">
        <f>IF($A129="","",IFERROR(IF(INDEX(Members!$H$2:$H$251,MATCH($A129,Members!$A$2:$A$251,0))="","",INDEX(Members!$H$2:$H$251,MATCH($A129,Members!$A$2:$A$251,0))),""))</f>
        <v/>
      </c>
      <c r="S129">
        <f>IF($A129="","",IFERROR(IF(INDEX(Members!$J$2:$J$251,MATCH($A129,Members!$A$2:$A$251,0))="No","No","Yes"),"Yes"))</f>
        <v/>
      </c>
      <c r="T129" s="8">
        <f>IF($A129="","",IF(OR(NOT(ISNUMBER($B129)),$S129="No"),0,SUMPRODUCT(($C$3:$N$3&lt;TODAY())*((($R129="")+($R129&lt;=$C$3:$N$3))&gt;0)*(($B129-$C129:$N129)&gt;0)*($B129-$C129:$N129))))</f>
        <v/>
      </c>
      <c r="U129" s="8">
        <f>IF(OR($A129="",NOT(ISNUMBER($B129)),$S129="No",$B$1&lt;&gt;YEAR(TODAY())),0,IF(OR($R129="",$R129&lt;=INDEX($C$3:$N$3,MONTH(TODAY()))),$B129,0))</f>
        <v/>
      </c>
      <c r="V129" s="8">
        <f>IF(OR($A129="",$B$1&lt;&gt;YEAR(TODAY())),0,N(INDEX($C129:$N129,MONTH(TODAY()))))</f>
        <v/>
      </c>
      <c r="W129">
        <f>IF($Q129="Overdue",COUNTIF($Q$5:$Q129,"Overdue"),"")</f>
        <v/>
      </c>
    </row>
    <row r="130">
      <c r="B130" s="12">
        <f>IF($A130="","",IFERROR(INDEX(Members!$I$2:$I$251,MATCH($A130,Members!$A$2:$A$251,0)),""))</f>
        <v/>
      </c>
      <c r="C130" s="8" t="n"/>
      <c r="D130" s="8" t="n"/>
      <c r="E130" s="8" t="n"/>
      <c r="F130" s="8" t="n"/>
      <c r="G130" s="8" t="n"/>
      <c r="H130" s="8" t="n"/>
      <c r="I130" s="8" t="n"/>
      <c r="J130" s="8" t="n"/>
      <c r="K130" s="8" t="n"/>
      <c r="L130" s="8" t="n"/>
      <c r="M130" s="8" t="n"/>
      <c r="N130" s="8" t="n"/>
      <c r="O130" s="12">
        <f>IF($A130="","",SUM($C130:$N130))</f>
        <v/>
      </c>
      <c r="P130" s="12">
        <f>IF($A130="","",IF(OR(NOT(ISNUMBER($B130)),$S130="No"),0,SUMPRODUCT(($C$2:$N$2&lt;=TODAY())*((($R130="")+($R130&lt;=$C$3:$N$3))&gt;0)*(($B130-$C130:$N130)&gt;0)*($B130-$C130:$N130))))</f>
        <v/>
      </c>
      <c r="Q130" s="13">
        <f>IF($A130="","",IF(NOT(ISNUMBER($B130)),"Check name",IF($S130="No","Inactive",IF($P130=0,"Paid",IF($T130&gt;0,"Overdue","Pending")))))</f>
        <v/>
      </c>
      <c r="R130" s="7">
        <f>IF($A130="","",IFERROR(IF(INDEX(Members!$H$2:$H$251,MATCH($A130,Members!$A$2:$A$251,0))="","",INDEX(Members!$H$2:$H$251,MATCH($A130,Members!$A$2:$A$251,0))),""))</f>
        <v/>
      </c>
      <c r="S130">
        <f>IF($A130="","",IFERROR(IF(INDEX(Members!$J$2:$J$251,MATCH($A130,Members!$A$2:$A$251,0))="No","No","Yes"),"Yes"))</f>
        <v/>
      </c>
      <c r="T130" s="8">
        <f>IF($A130="","",IF(OR(NOT(ISNUMBER($B130)),$S130="No"),0,SUMPRODUCT(($C$3:$N$3&lt;TODAY())*((($R130="")+($R130&lt;=$C$3:$N$3))&gt;0)*(($B130-$C130:$N130)&gt;0)*($B130-$C130:$N130))))</f>
        <v/>
      </c>
      <c r="U130" s="8">
        <f>IF(OR($A130="",NOT(ISNUMBER($B130)),$S130="No",$B$1&lt;&gt;YEAR(TODAY())),0,IF(OR($R130="",$R130&lt;=INDEX($C$3:$N$3,MONTH(TODAY()))),$B130,0))</f>
        <v/>
      </c>
      <c r="V130" s="8">
        <f>IF(OR($A130="",$B$1&lt;&gt;YEAR(TODAY())),0,N(INDEX($C130:$N130,MONTH(TODAY()))))</f>
        <v/>
      </c>
      <c r="W130">
        <f>IF($Q130="Overdue",COUNTIF($Q$5:$Q130,"Overdue"),"")</f>
        <v/>
      </c>
    </row>
    <row r="131">
      <c r="B131" s="12">
        <f>IF($A131="","",IFERROR(INDEX(Members!$I$2:$I$251,MATCH($A131,Members!$A$2:$A$251,0)),""))</f>
        <v/>
      </c>
      <c r="C131" s="8" t="n"/>
      <c r="D131" s="8" t="n"/>
      <c r="E131" s="8" t="n"/>
      <c r="F131" s="8" t="n"/>
      <c r="G131" s="8" t="n"/>
      <c r="H131" s="8" t="n"/>
      <c r="I131" s="8" t="n"/>
      <c r="J131" s="8" t="n"/>
      <c r="K131" s="8" t="n"/>
      <c r="L131" s="8" t="n"/>
      <c r="M131" s="8" t="n"/>
      <c r="N131" s="8" t="n"/>
      <c r="O131" s="12">
        <f>IF($A131="","",SUM($C131:$N131))</f>
        <v/>
      </c>
      <c r="P131" s="12">
        <f>IF($A131="","",IF(OR(NOT(ISNUMBER($B131)),$S131="No"),0,SUMPRODUCT(($C$2:$N$2&lt;=TODAY())*((($R131="")+($R131&lt;=$C$3:$N$3))&gt;0)*(($B131-$C131:$N131)&gt;0)*($B131-$C131:$N131))))</f>
        <v/>
      </c>
      <c r="Q131" s="13">
        <f>IF($A131="","",IF(NOT(ISNUMBER($B131)),"Check name",IF($S131="No","Inactive",IF($P131=0,"Paid",IF($T131&gt;0,"Overdue","Pending")))))</f>
        <v/>
      </c>
      <c r="R131" s="7">
        <f>IF($A131="","",IFERROR(IF(INDEX(Members!$H$2:$H$251,MATCH($A131,Members!$A$2:$A$251,0))="","",INDEX(Members!$H$2:$H$251,MATCH($A131,Members!$A$2:$A$251,0))),""))</f>
        <v/>
      </c>
      <c r="S131">
        <f>IF($A131="","",IFERROR(IF(INDEX(Members!$J$2:$J$251,MATCH($A131,Members!$A$2:$A$251,0))="No","No","Yes"),"Yes"))</f>
        <v/>
      </c>
      <c r="T131" s="8">
        <f>IF($A131="","",IF(OR(NOT(ISNUMBER($B131)),$S131="No"),0,SUMPRODUCT(($C$3:$N$3&lt;TODAY())*((($R131="")+($R131&lt;=$C$3:$N$3))&gt;0)*(($B131-$C131:$N131)&gt;0)*($B131-$C131:$N131))))</f>
        <v/>
      </c>
      <c r="U131" s="8">
        <f>IF(OR($A131="",NOT(ISNUMBER($B131)),$S131="No",$B$1&lt;&gt;YEAR(TODAY())),0,IF(OR($R131="",$R131&lt;=INDEX($C$3:$N$3,MONTH(TODAY()))),$B131,0))</f>
        <v/>
      </c>
      <c r="V131" s="8">
        <f>IF(OR($A131="",$B$1&lt;&gt;YEAR(TODAY())),0,N(INDEX($C131:$N131,MONTH(TODAY()))))</f>
        <v/>
      </c>
      <c r="W131">
        <f>IF($Q131="Overdue",COUNTIF($Q$5:$Q131,"Overdue"),"")</f>
        <v/>
      </c>
    </row>
    <row r="132">
      <c r="B132" s="12">
        <f>IF($A132="","",IFERROR(INDEX(Members!$I$2:$I$251,MATCH($A132,Members!$A$2:$A$251,0)),""))</f>
        <v/>
      </c>
      <c r="C132" s="8" t="n"/>
      <c r="D132" s="8" t="n"/>
      <c r="E132" s="8" t="n"/>
      <c r="F132" s="8" t="n"/>
      <c r="G132" s="8" t="n"/>
      <c r="H132" s="8" t="n"/>
      <c r="I132" s="8" t="n"/>
      <c r="J132" s="8" t="n"/>
      <c r="K132" s="8" t="n"/>
      <c r="L132" s="8" t="n"/>
      <c r="M132" s="8" t="n"/>
      <c r="N132" s="8" t="n"/>
      <c r="O132" s="12">
        <f>IF($A132="","",SUM($C132:$N132))</f>
        <v/>
      </c>
      <c r="P132" s="12">
        <f>IF($A132="","",IF(OR(NOT(ISNUMBER($B132)),$S132="No"),0,SUMPRODUCT(($C$2:$N$2&lt;=TODAY())*((($R132="")+($R132&lt;=$C$3:$N$3))&gt;0)*(($B132-$C132:$N132)&gt;0)*($B132-$C132:$N132))))</f>
        <v/>
      </c>
      <c r="Q132" s="13">
        <f>IF($A132="","",IF(NOT(ISNUMBER($B132)),"Check name",IF($S132="No","Inactive",IF($P132=0,"Paid",IF($T132&gt;0,"Overdue","Pending")))))</f>
        <v/>
      </c>
      <c r="R132" s="7">
        <f>IF($A132="","",IFERROR(IF(INDEX(Members!$H$2:$H$251,MATCH($A132,Members!$A$2:$A$251,0))="","",INDEX(Members!$H$2:$H$251,MATCH($A132,Members!$A$2:$A$251,0))),""))</f>
        <v/>
      </c>
      <c r="S132">
        <f>IF($A132="","",IFERROR(IF(INDEX(Members!$J$2:$J$251,MATCH($A132,Members!$A$2:$A$251,0))="No","No","Yes"),"Yes"))</f>
        <v/>
      </c>
      <c r="T132" s="8">
        <f>IF($A132="","",IF(OR(NOT(ISNUMBER($B132)),$S132="No"),0,SUMPRODUCT(($C$3:$N$3&lt;TODAY())*((($R132="")+($R132&lt;=$C$3:$N$3))&gt;0)*(($B132-$C132:$N132)&gt;0)*($B132-$C132:$N132))))</f>
        <v/>
      </c>
      <c r="U132" s="8">
        <f>IF(OR($A132="",NOT(ISNUMBER($B132)),$S132="No",$B$1&lt;&gt;YEAR(TODAY())),0,IF(OR($R132="",$R132&lt;=INDEX($C$3:$N$3,MONTH(TODAY()))),$B132,0))</f>
        <v/>
      </c>
      <c r="V132" s="8">
        <f>IF(OR($A132="",$B$1&lt;&gt;YEAR(TODAY())),0,N(INDEX($C132:$N132,MONTH(TODAY()))))</f>
        <v/>
      </c>
      <c r="W132">
        <f>IF($Q132="Overdue",COUNTIF($Q$5:$Q132,"Overdue"),"")</f>
        <v/>
      </c>
    </row>
    <row r="133">
      <c r="B133" s="12">
        <f>IF($A133="","",IFERROR(INDEX(Members!$I$2:$I$251,MATCH($A133,Members!$A$2:$A$251,0)),""))</f>
        <v/>
      </c>
      <c r="C133" s="8" t="n"/>
      <c r="D133" s="8" t="n"/>
      <c r="E133" s="8" t="n"/>
      <c r="F133" s="8" t="n"/>
      <c r="G133" s="8" t="n"/>
      <c r="H133" s="8" t="n"/>
      <c r="I133" s="8" t="n"/>
      <c r="J133" s="8" t="n"/>
      <c r="K133" s="8" t="n"/>
      <c r="L133" s="8" t="n"/>
      <c r="M133" s="8" t="n"/>
      <c r="N133" s="8" t="n"/>
      <c r="O133" s="12">
        <f>IF($A133="","",SUM($C133:$N133))</f>
        <v/>
      </c>
      <c r="P133" s="12">
        <f>IF($A133="","",IF(OR(NOT(ISNUMBER($B133)),$S133="No"),0,SUMPRODUCT(($C$2:$N$2&lt;=TODAY())*((($R133="")+($R133&lt;=$C$3:$N$3))&gt;0)*(($B133-$C133:$N133)&gt;0)*($B133-$C133:$N133))))</f>
        <v/>
      </c>
      <c r="Q133" s="13">
        <f>IF($A133="","",IF(NOT(ISNUMBER($B133)),"Check name",IF($S133="No","Inactive",IF($P133=0,"Paid",IF($T133&gt;0,"Overdue","Pending")))))</f>
        <v/>
      </c>
      <c r="R133" s="7">
        <f>IF($A133="","",IFERROR(IF(INDEX(Members!$H$2:$H$251,MATCH($A133,Members!$A$2:$A$251,0))="","",INDEX(Members!$H$2:$H$251,MATCH($A133,Members!$A$2:$A$251,0))),""))</f>
        <v/>
      </c>
      <c r="S133">
        <f>IF($A133="","",IFERROR(IF(INDEX(Members!$J$2:$J$251,MATCH($A133,Members!$A$2:$A$251,0))="No","No","Yes"),"Yes"))</f>
        <v/>
      </c>
      <c r="T133" s="8">
        <f>IF($A133="","",IF(OR(NOT(ISNUMBER($B133)),$S133="No"),0,SUMPRODUCT(($C$3:$N$3&lt;TODAY())*((($R133="")+($R133&lt;=$C$3:$N$3))&gt;0)*(($B133-$C133:$N133)&gt;0)*($B133-$C133:$N133))))</f>
        <v/>
      </c>
      <c r="U133" s="8">
        <f>IF(OR($A133="",NOT(ISNUMBER($B133)),$S133="No",$B$1&lt;&gt;YEAR(TODAY())),0,IF(OR($R133="",$R133&lt;=INDEX($C$3:$N$3,MONTH(TODAY()))),$B133,0))</f>
        <v/>
      </c>
      <c r="V133" s="8">
        <f>IF(OR($A133="",$B$1&lt;&gt;YEAR(TODAY())),0,N(INDEX($C133:$N133,MONTH(TODAY()))))</f>
        <v/>
      </c>
      <c r="W133">
        <f>IF($Q133="Overdue",COUNTIF($Q$5:$Q133,"Overdue"),"")</f>
        <v/>
      </c>
    </row>
    <row r="134">
      <c r="B134" s="12">
        <f>IF($A134="","",IFERROR(INDEX(Members!$I$2:$I$251,MATCH($A134,Members!$A$2:$A$251,0)),""))</f>
        <v/>
      </c>
      <c r="C134" s="8" t="n"/>
      <c r="D134" s="8" t="n"/>
      <c r="E134" s="8" t="n"/>
      <c r="F134" s="8" t="n"/>
      <c r="G134" s="8" t="n"/>
      <c r="H134" s="8" t="n"/>
      <c r="I134" s="8" t="n"/>
      <c r="J134" s="8" t="n"/>
      <c r="K134" s="8" t="n"/>
      <c r="L134" s="8" t="n"/>
      <c r="M134" s="8" t="n"/>
      <c r="N134" s="8" t="n"/>
      <c r="O134" s="12">
        <f>IF($A134="","",SUM($C134:$N134))</f>
        <v/>
      </c>
      <c r="P134" s="12">
        <f>IF($A134="","",IF(OR(NOT(ISNUMBER($B134)),$S134="No"),0,SUMPRODUCT(($C$2:$N$2&lt;=TODAY())*((($R134="")+($R134&lt;=$C$3:$N$3))&gt;0)*(($B134-$C134:$N134)&gt;0)*($B134-$C134:$N134))))</f>
        <v/>
      </c>
      <c r="Q134" s="13">
        <f>IF($A134="","",IF(NOT(ISNUMBER($B134)),"Check name",IF($S134="No","Inactive",IF($P134=0,"Paid",IF($T134&gt;0,"Overdue","Pending")))))</f>
        <v/>
      </c>
      <c r="R134" s="7">
        <f>IF($A134="","",IFERROR(IF(INDEX(Members!$H$2:$H$251,MATCH($A134,Members!$A$2:$A$251,0))="","",INDEX(Members!$H$2:$H$251,MATCH($A134,Members!$A$2:$A$251,0))),""))</f>
        <v/>
      </c>
      <c r="S134">
        <f>IF($A134="","",IFERROR(IF(INDEX(Members!$J$2:$J$251,MATCH($A134,Members!$A$2:$A$251,0))="No","No","Yes"),"Yes"))</f>
        <v/>
      </c>
      <c r="T134" s="8">
        <f>IF($A134="","",IF(OR(NOT(ISNUMBER($B134)),$S134="No"),0,SUMPRODUCT(($C$3:$N$3&lt;TODAY())*((($R134="")+($R134&lt;=$C$3:$N$3))&gt;0)*(($B134-$C134:$N134)&gt;0)*($B134-$C134:$N134))))</f>
        <v/>
      </c>
      <c r="U134" s="8">
        <f>IF(OR($A134="",NOT(ISNUMBER($B134)),$S134="No",$B$1&lt;&gt;YEAR(TODAY())),0,IF(OR($R134="",$R134&lt;=INDEX($C$3:$N$3,MONTH(TODAY()))),$B134,0))</f>
        <v/>
      </c>
      <c r="V134" s="8">
        <f>IF(OR($A134="",$B$1&lt;&gt;YEAR(TODAY())),0,N(INDEX($C134:$N134,MONTH(TODAY()))))</f>
        <v/>
      </c>
      <c r="W134">
        <f>IF($Q134="Overdue",COUNTIF($Q$5:$Q134,"Overdue"),"")</f>
        <v/>
      </c>
    </row>
    <row r="135">
      <c r="B135" s="12">
        <f>IF($A135="","",IFERROR(INDEX(Members!$I$2:$I$251,MATCH($A135,Members!$A$2:$A$251,0)),""))</f>
        <v/>
      </c>
      <c r="C135" s="8" t="n"/>
      <c r="D135" s="8" t="n"/>
      <c r="E135" s="8" t="n"/>
      <c r="F135" s="8" t="n"/>
      <c r="G135" s="8" t="n"/>
      <c r="H135" s="8" t="n"/>
      <c r="I135" s="8" t="n"/>
      <c r="J135" s="8" t="n"/>
      <c r="K135" s="8" t="n"/>
      <c r="L135" s="8" t="n"/>
      <c r="M135" s="8" t="n"/>
      <c r="N135" s="8" t="n"/>
      <c r="O135" s="12">
        <f>IF($A135="","",SUM($C135:$N135))</f>
        <v/>
      </c>
      <c r="P135" s="12">
        <f>IF($A135="","",IF(OR(NOT(ISNUMBER($B135)),$S135="No"),0,SUMPRODUCT(($C$2:$N$2&lt;=TODAY())*((($R135="")+($R135&lt;=$C$3:$N$3))&gt;0)*(($B135-$C135:$N135)&gt;0)*($B135-$C135:$N135))))</f>
        <v/>
      </c>
      <c r="Q135" s="13">
        <f>IF($A135="","",IF(NOT(ISNUMBER($B135)),"Check name",IF($S135="No","Inactive",IF($P135=0,"Paid",IF($T135&gt;0,"Overdue","Pending")))))</f>
        <v/>
      </c>
      <c r="R135" s="7">
        <f>IF($A135="","",IFERROR(IF(INDEX(Members!$H$2:$H$251,MATCH($A135,Members!$A$2:$A$251,0))="","",INDEX(Members!$H$2:$H$251,MATCH($A135,Members!$A$2:$A$251,0))),""))</f>
        <v/>
      </c>
      <c r="S135">
        <f>IF($A135="","",IFERROR(IF(INDEX(Members!$J$2:$J$251,MATCH($A135,Members!$A$2:$A$251,0))="No","No","Yes"),"Yes"))</f>
        <v/>
      </c>
      <c r="T135" s="8">
        <f>IF($A135="","",IF(OR(NOT(ISNUMBER($B135)),$S135="No"),0,SUMPRODUCT(($C$3:$N$3&lt;TODAY())*((($R135="")+($R135&lt;=$C$3:$N$3))&gt;0)*(($B135-$C135:$N135)&gt;0)*($B135-$C135:$N135))))</f>
        <v/>
      </c>
      <c r="U135" s="8">
        <f>IF(OR($A135="",NOT(ISNUMBER($B135)),$S135="No",$B$1&lt;&gt;YEAR(TODAY())),0,IF(OR($R135="",$R135&lt;=INDEX($C$3:$N$3,MONTH(TODAY()))),$B135,0))</f>
        <v/>
      </c>
      <c r="V135" s="8">
        <f>IF(OR($A135="",$B$1&lt;&gt;YEAR(TODAY())),0,N(INDEX($C135:$N135,MONTH(TODAY()))))</f>
        <v/>
      </c>
      <c r="W135">
        <f>IF($Q135="Overdue",COUNTIF($Q$5:$Q135,"Overdue"),"")</f>
        <v/>
      </c>
    </row>
    <row r="136">
      <c r="B136" s="12">
        <f>IF($A136="","",IFERROR(INDEX(Members!$I$2:$I$251,MATCH($A136,Members!$A$2:$A$251,0)),""))</f>
        <v/>
      </c>
      <c r="C136" s="8" t="n"/>
      <c r="D136" s="8" t="n"/>
      <c r="E136" s="8" t="n"/>
      <c r="F136" s="8" t="n"/>
      <c r="G136" s="8" t="n"/>
      <c r="H136" s="8" t="n"/>
      <c r="I136" s="8" t="n"/>
      <c r="J136" s="8" t="n"/>
      <c r="K136" s="8" t="n"/>
      <c r="L136" s="8" t="n"/>
      <c r="M136" s="8" t="n"/>
      <c r="N136" s="8" t="n"/>
      <c r="O136" s="12">
        <f>IF($A136="","",SUM($C136:$N136))</f>
        <v/>
      </c>
      <c r="P136" s="12">
        <f>IF($A136="","",IF(OR(NOT(ISNUMBER($B136)),$S136="No"),0,SUMPRODUCT(($C$2:$N$2&lt;=TODAY())*((($R136="")+($R136&lt;=$C$3:$N$3))&gt;0)*(($B136-$C136:$N136)&gt;0)*($B136-$C136:$N136))))</f>
        <v/>
      </c>
      <c r="Q136" s="13">
        <f>IF($A136="","",IF(NOT(ISNUMBER($B136)),"Check name",IF($S136="No","Inactive",IF($P136=0,"Paid",IF($T136&gt;0,"Overdue","Pending")))))</f>
        <v/>
      </c>
      <c r="R136" s="7">
        <f>IF($A136="","",IFERROR(IF(INDEX(Members!$H$2:$H$251,MATCH($A136,Members!$A$2:$A$251,0))="","",INDEX(Members!$H$2:$H$251,MATCH($A136,Members!$A$2:$A$251,0))),""))</f>
        <v/>
      </c>
      <c r="S136">
        <f>IF($A136="","",IFERROR(IF(INDEX(Members!$J$2:$J$251,MATCH($A136,Members!$A$2:$A$251,0))="No","No","Yes"),"Yes"))</f>
        <v/>
      </c>
      <c r="T136" s="8">
        <f>IF($A136="","",IF(OR(NOT(ISNUMBER($B136)),$S136="No"),0,SUMPRODUCT(($C$3:$N$3&lt;TODAY())*((($R136="")+($R136&lt;=$C$3:$N$3))&gt;0)*(($B136-$C136:$N136)&gt;0)*($B136-$C136:$N136))))</f>
        <v/>
      </c>
      <c r="U136" s="8">
        <f>IF(OR($A136="",NOT(ISNUMBER($B136)),$S136="No",$B$1&lt;&gt;YEAR(TODAY())),0,IF(OR($R136="",$R136&lt;=INDEX($C$3:$N$3,MONTH(TODAY()))),$B136,0))</f>
        <v/>
      </c>
      <c r="V136" s="8">
        <f>IF(OR($A136="",$B$1&lt;&gt;YEAR(TODAY())),0,N(INDEX($C136:$N136,MONTH(TODAY()))))</f>
        <v/>
      </c>
      <c r="W136">
        <f>IF($Q136="Overdue",COUNTIF($Q$5:$Q136,"Overdue"),"")</f>
        <v/>
      </c>
    </row>
    <row r="137">
      <c r="B137" s="12">
        <f>IF($A137="","",IFERROR(INDEX(Members!$I$2:$I$251,MATCH($A137,Members!$A$2:$A$251,0)),""))</f>
        <v/>
      </c>
      <c r="C137" s="8" t="n"/>
      <c r="D137" s="8" t="n"/>
      <c r="E137" s="8" t="n"/>
      <c r="F137" s="8" t="n"/>
      <c r="G137" s="8" t="n"/>
      <c r="H137" s="8" t="n"/>
      <c r="I137" s="8" t="n"/>
      <c r="J137" s="8" t="n"/>
      <c r="K137" s="8" t="n"/>
      <c r="L137" s="8" t="n"/>
      <c r="M137" s="8" t="n"/>
      <c r="N137" s="8" t="n"/>
      <c r="O137" s="12">
        <f>IF($A137="","",SUM($C137:$N137))</f>
        <v/>
      </c>
      <c r="P137" s="12">
        <f>IF($A137="","",IF(OR(NOT(ISNUMBER($B137)),$S137="No"),0,SUMPRODUCT(($C$2:$N$2&lt;=TODAY())*((($R137="")+($R137&lt;=$C$3:$N$3))&gt;0)*(($B137-$C137:$N137)&gt;0)*($B137-$C137:$N137))))</f>
        <v/>
      </c>
      <c r="Q137" s="13">
        <f>IF($A137="","",IF(NOT(ISNUMBER($B137)),"Check name",IF($S137="No","Inactive",IF($P137=0,"Paid",IF($T137&gt;0,"Overdue","Pending")))))</f>
        <v/>
      </c>
      <c r="R137" s="7">
        <f>IF($A137="","",IFERROR(IF(INDEX(Members!$H$2:$H$251,MATCH($A137,Members!$A$2:$A$251,0))="","",INDEX(Members!$H$2:$H$251,MATCH($A137,Members!$A$2:$A$251,0))),""))</f>
        <v/>
      </c>
      <c r="S137">
        <f>IF($A137="","",IFERROR(IF(INDEX(Members!$J$2:$J$251,MATCH($A137,Members!$A$2:$A$251,0))="No","No","Yes"),"Yes"))</f>
        <v/>
      </c>
      <c r="T137" s="8">
        <f>IF($A137="","",IF(OR(NOT(ISNUMBER($B137)),$S137="No"),0,SUMPRODUCT(($C$3:$N$3&lt;TODAY())*((($R137="")+($R137&lt;=$C$3:$N$3))&gt;0)*(($B137-$C137:$N137)&gt;0)*($B137-$C137:$N137))))</f>
        <v/>
      </c>
      <c r="U137" s="8">
        <f>IF(OR($A137="",NOT(ISNUMBER($B137)),$S137="No",$B$1&lt;&gt;YEAR(TODAY())),0,IF(OR($R137="",$R137&lt;=INDEX($C$3:$N$3,MONTH(TODAY()))),$B137,0))</f>
        <v/>
      </c>
      <c r="V137" s="8">
        <f>IF(OR($A137="",$B$1&lt;&gt;YEAR(TODAY())),0,N(INDEX($C137:$N137,MONTH(TODAY()))))</f>
        <v/>
      </c>
      <c r="W137">
        <f>IF($Q137="Overdue",COUNTIF($Q$5:$Q137,"Overdue"),"")</f>
        <v/>
      </c>
    </row>
    <row r="138">
      <c r="B138" s="12">
        <f>IF($A138="","",IFERROR(INDEX(Members!$I$2:$I$251,MATCH($A138,Members!$A$2:$A$251,0)),""))</f>
        <v/>
      </c>
      <c r="C138" s="8" t="n"/>
      <c r="D138" s="8" t="n"/>
      <c r="E138" s="8" t="n"/>
      <c r="F138" s="8" t="n"/>
      <c r="G138" s="8" t="n"/>
      <c r="H138" s="8" t="n"/>
      <c r="I138" s="8" t="n"/>
      <c r="J138" s="8" t="n"/>
      <c r="K138" s="8" t="n"/>
      <c r="L138" s="8" t="n"/>
      <c r="M138" s="8" t="n"/>
      <c r="N138" s="8" t="n"/>
      <c r="O138" s="12">
        <f>IF($A138="","",SUM($C138:$N138))</f>
        <v/>
      </c>
      <c r="P138" s="12">
        <f>IF($A138="","",IF(OR(NOT(ISNUMBER($B138)),$S138="No"),0,SUMPRODUCT(($C$2:$N$2&lt;=TODAY())*((($R138="")+($R138&lt;=$C$3:$N$3))&gt;0)*(($B138-$C138:$N138)&gt;0)*($B138-$C138:$N138))))</f>
        <v/>
      </c>
      <c r="Q138" s="13">
        <f>IF($A138="","",IF(NOT(ISNUMBER($B138)),"Check name",IF($S138="No","Inactive",IF($P138=0,"Paid",IF($T138&gt;0,"Overdue","Pending")))))</f>
        <v/>
      </c>
      <c r="R138" s="7">
        <f>IF($A138="","",IFERROR(IF(INDEX(Members!$H$2:$H$251,MATCH($A138,Members!$A$2:$A$251,0))="","",INDEX(Members!$H$2:$H$251,MATCH($A138,Members!$A$2:$A$251,0))),""))</f>
        <v/>
      </c>
      <c r="S138">
        <f>IF($A138="","",IFERROR(IF(INDEX(Members!$J$2:$J$251,MATCH($A138,Members!$A$2:$A$251,0))="No","No","Yes"),"Yes"))</f>
        <v/>
      </c>
      <c r="T138" s="8">
        <f>IF($A138="","",IF(OR(NOT(ISNUMBER($B138)),$S138="No"),0,SUMPRODUCT(($C$3:$N$3&lt;TODAY())*((($R138="")+($R138&lt;=$C$3:$N$3))&gt;0)*(($B138-$C138:$N138)&gt;0)*($B138-$C138:$N138))))</f>
        <v/>
      </c>
      <c r="U138" s="8">
        <f>IF(OR($A138="",NOT(ISNUMBER($B138)),$S138="No",$B$1&lt;&gt;YEAR(TODAY())),0,IF(OR($R138="",$R138&lt;=INDEX($C$3:$N$3,MONTH(TODAY()))),$B138,0))</f>
        <v/>
      </c>
      <c r="V138" s="8">
        <f>IF(OR($A138="",$B$1&lt;&gt;YEAR(TODAY())),0,N(INDEX($C138:$N138,MONTH(TODAY()))))</f>
        <v/>
      </c>
      <c r="W138">
        <f>IF($Q138="Overdue",COUNTIF($Q$5:$Q138,"Overdue"),"")</f>
        <v/>
      </c>
    </row>
    <row r="139">
      <c r="B139" s="12">
        <f>IF($A139="","",IFERROR(INDEX(Members!$I$2:$I$251,MATCH($A139,Members!$A$2:$A$251,0)),""))</f>
        <v/>
      </c>
      <c r="C139" s="8" t="n"/>
      <c r="D139" s="8" t="n"/>
      <c r="E139" s="8" t="n"/>
      <c r="F139" s="8" t="n"/>
      <c r="G139" s="8" t="n"/>
      <c r="H139" s="8" t="n"/>
      <c r="I139" s="8" t="n"/>
      <c r="J139" s="8" t="n"/>
      <c r="K139" s="8" t="n"/>
      <c r="L139" s="8" t="n"/>
      <c r="M139" s="8" t="n"/>
      <c r="N139" s="8" t="n"/>
      <c r="O139" s="12">
        <f>IF($A139="","",SUM($C139:$N139))</f>
        <v/>
      </c>
      <c r="P139" s="12">
        <f>IF($A139="","",IF(OR(NOT(ISNUMBER($B139)),$S139="No"),0,SUMPRODUCT(($C$2:$N$2&lt;=TODAY())*((($R139="")+($R139&lt;=$C$3:$N$3))&gt;0)*(($B139-$C139:$N139)&gt;0)*($B139-$C139:$N139))))</f>
        <v/>
      </c>
      <c r="Q139" s="13">
        <f>IF($A139="","",IF(NOT(ISNUMBER($B139)),"Check name",IF($S139="No","Inactive",IF($P139=0,"Paid",IF($T139&gt;0,"Overdue","Pending")))))</f>
        <v/>
      </c>
      <c r="R139" s="7">
        <f>IF($A139="","",IFERROR(IF(INDEX(Members!$H$2:$H$251,MATCH($A139,Members!$A$2:$A$251,0))="","",INDEX(Members!$H$2:$H$251,MATCH($A139,Members!$A$2:$A$251,0))),""))</f>
        <v/>
      </c>
      <c r="S139">
        <f>IF($A139="","",IFERROR(IF(INDEX(Members!$J$2:$J$251,MATCH($A139,Members!$A$2:$A$251,0))="No","No","Yes"),"Yes"))</f>
        <v/>
      </c>
      <c r="T139" s="8">
        <f>IF($A139="","",IF(OR(NOT(ISNUMBER($B139)),$S139="No"),0,SUMPRODUCT(($C$3:$N$3&lt;TODAY())*((($R139="")+($R139&lt;=$C$3:$N$3))&gt;0)*(($B139-$C139:$N139)&gt;0)*($B139-$C139:$N139))))</f>
        <v/>
      </c>
      <c r="U139" s="8">
        <f>IF(OR($A139="",NOT(ISNUMBER($B139)),$S139="No",$B$1&lt;&gt;YEAR(TODAY())),0,IF(OR($R139="",$R139&lt;=INDEX($C$3:$N$3,MONTH(TODAY()))),$B139,0))</f>
        <v/>
      </c>
      <c r="V139" s="8">
        <f>IF(OR($A139="",$B$1&lt;&gt;YEAR(TODAY())),0,N(INDEX($C139:$N139,MONTH(TODAY()))))</f>
        <v/>
      </c>
      <c r="W139">
        <f>IF($Q139="Overdue",COUNTIF($Q$5:$Q139,"Overdue"),"")</f>
        <v/>
      </c>
    </row>
    <row r="140">
      <c r="B140" s="12">
        <f>IF($A140="","",IFERROR(INDEX(Members!$I$2:$I$251,MATCH($A140,Members!$A$2:$A$251,0)),""))</f>
        <v/>
      </c>
      <c r="C140" s="8" t="n"/>
      <c r="D140" s="8" t="n"/>
      <c r="E140" s="8" t="n"/>
      <c r="F140" s="8" t="n"/>
      <c r="G140" s="8" t="n"/>
      <c r="H140" s="8" t="n"/>
      <c r="I140" s="8" t="n"/>
      <c r="J140" s="8" t="n"/>
      <c r="K140" s="8" t="n"/>
      <c r="L140" s="8" t="n"/>
      <c r="M140" s="8" t="n"/>
      <c r="N140" s="8" t="n"/>
      <c r="O140" s="12">
        <f>IF($A140="","",SUM($C140:$N140))</f>
        <v/>
      </c>
      <c r="P140" s="12">
        <f>IF($A140="","",IF(OR(NOT(ISNUMBER($B140)),$S140="No"),0,SUMPRODUCT(($C$2:$N$2&lt;=TODAY())*((($R140="")+($R140&lt;=$C$3:$N$3))&gt;0)*(($B140-$C140:$N140)&gt;0)*($B140-$C140:$N140))))</f>
        <v/>
      </c>
      <c r="Q140" s="13">
        <f>IF($A140="","",IF(NOT(ISNUMBER($B140)),"Check name",IF($S140="No","Inactive",IF($P140=0,"Paid",IF($T140&gt;0,"Overdue","Pending")))))</f>
        <v/>
      </c>
      <c r="R140" s="7">
        <f>IF($A140="","",IFERROR(IF(INDEX(Members!$H$2:$H$251,MATCH($A140,Members!$A$2:$A$251,0))="","",INDEX(Members!$H$2:$H$251,MATCH($A140,Members!$A$2:$A$251,0))),""))</f>
        <v/>
      </c>
      <c r="S140">
        <f>IF($A140="","",IFERROR(IF(INDEX(Members!$J$2:$J$251,MATCH($A140,Members!$A$2:$A$251,0))="No","No","Yes"),"Yes"))</f>
        <v/>
      </c>
      <c r="T140" s="8">
        <f>IF($A140="","",IF(OR(NOT(ISNUMBER($B140)),$S140="No"),0,SUMPRODUCT(($C$3:$N$3&lt;TODAY())*((($R140="")+($R140&lt;=$C$3:$N$3))&gt;0)*(($B140-$C140:$N140)&gt;0)*($B140-$C140:$N140))))</f>
        <v/>
      </c>
      <c r="U140" s="8">
        <f>IF(OR($A140="",NOT(ISNUMBER($B140)),$S140="No",$B$1&lt;&gt;YEAR(TODAY())),0,IF(OR($R140="",$R140&lt;=INDEX($C$3:$N$3,MONTH(TODAY()))),$B140,0))</f>
        <v/>
      </c>
      <c r="V140" s="8">
        <f>IF(OR($A140="",$B$1&lt;&gt;YEAR(TODAY())),0,N(INDEX($C140:$N140,MONTH(TODAY()))))</f>
        <v/>
      </c>
      <c r="W140">
        <f>IF($Q140="Overdue",COUNTIF($Q$5:$Q140,"Overdue"),"")</f>
        <v/>
      </c>
    </row>
    <row r="141">
      <c r="B141" s="12">
        <f>IF($A141="","",IFERROR(INDEX(Members!$I$2:$I$251,MATCH($A141,Members!$A$2:$A$251,0)),""))</f>
        <v/>
      </c>
      <c r="C141" s="8" t="n"/>
      <c r="D141" s="8" t="n"/>
      <c r="E141" s="8" t="n"/>
      <c r="F141" s="8" t="n"/>
      <c r="G141" s="8" t="n"/>
      <c r="H141" s="8" t="n"/>
      <c r="I141" s="8" t="n"/>
      <c r="J141" s="8" t="n"/>
      <c r="K141" s="8" t="n"/>
      <c r="L141" s="8" t="n"/>
      <c r="M141" s="8" t="n"/>
      <c r="N141" s="8" t="n"/>
      <c r="O141" s="12">
        <f>IF($A141="","",SUM($C141:$N141))</f>
        <v/>
      </c>
      <c r="P141" s="12">
        <f>IF($A141="","",IF(OR(NOT(ISNUMBER($B141)),$S141="No"),0,SUMPRODUCT(($C$2:$N$2&lt;=TODAY())*((($R141="")+($R141&lt;=$C$3:$N$3))&gt;0)*(($B141-$C141:$N141)&gt;0)*($B141-$C141:$N141))))</f>
        <v/>
      </c>
      <c r="Q141" s="13">
        <f>IF($A141="","",IF(NOT(ISNUMBER($B141)),"Check name",IF($S141="No","Inactive",IF($P141=0,"Paid",IF($T141&gt;0,"Overdue","Pending")))))</f>
        <v/>
      </c>
      <c r="R141" s="7">
        <f>IF($A141="","",IFERROR(IF(INDEX(Members!$H$2:$H$251,MATCH($A141,Members!$A$2:$A$251,0))="","",INDEX(Members!$H$2:$H$251,MATCH($A141,Members!$A$2:$A$251,0))),""))</f>
        <v/>
      </c>
      <c r="S141">
        <f>IF($A141="","",IFERROR(IF(INDEX(Members!$J$2:$J$251,MATCH($A141,Members!$A$2:$A$251,0))="No","No","Yes"),"Yes"))</f>
        <v/>
      </c>
      <c r="T141" s="8">
        <f>IF($A141="","",IF(OR(NOT(ISNUMBER($B141)),$S141="No"),0,SUMPRODUCT(($C$3:$N$3&lt;TODAY())*((($R141="")+($R141&lt;=$C$3:$N$3))&gt;0)*(($B141-$C141:$N141)&gt;0)*($B141-$C141:$N141))))</f>
        <v/>
      </c>
      <c r="U141" s="8">
        <f>IF(OR($A141="",NOT(ISNUMBER($B141)),$S141="No",$B$1&lt;&gt;YEAR(TODAY())),0,IF(OR($R141="",$R141&lt;=INDEX($C$3:$N$3,MONTH(TODAY()))),$B141,0))</f>
        <v/>
      </c>
      <c r="V141" s="8">
        <f>IF(OR($A141="",$B$1&lt;&gt;YEAR(TODAY())),0,N(INDEX($C141:$N141,MONTH(TODAY()))))</f>
        <v/>
      </c>
      <c r="W141">
        <f>IF($Q141="Overdue",COUNTIF($Q$5:$Q141,"Overdue"),"")</f>
        <v/>
      </c>
    </row>
    <row r="142">
      <c r="B142" s="12">
        <f>IF($A142="","",IFERROR(INDEX(Members!$I$2:$I$251,MATCH($A142,Members!$A$2:$A$251,0)),""))</f>
        <v/>
      </c>
      <c r="C142" s="8" t="n"/>
      <c r="D142" s="8" t="n"/>
      <c r="E142" s="8" t="n"/>
      <c r="F142" s="8" t="n"/>
      <c r="G142" s="8" t="n"/>
      <c r="H142" s="8" t="n"/>
      <c r="I142" s="8" t="n"/>
      <c r="J142" s="8" t="n"/>
      <c r="K142" s="8" t="n"/>
      <c r="L142" s="8" t="n"/>
      <c r="M142" s="8" t="n"/>
      <c r="N142" s="8" t="n"/>
      <c r="O142" s="12">
        <f>IF($A142="","",SUM($C142:$N142))</f>
        <v/>
      </c>
      <c r="P142" s="12">
        <f>IF($A142="","",IF(OR(NOT(ISNUMBER($B142)),$S142="No"),0,SUMPRODUCT(($C$2:$N$2&lt;=TODAY())*((($R142="")+($R142&lt;=$C$3:$N$3))&gt;0)*(($B142-$C142:$N142)&gt;0)*($B142-$C142:$N142))))</f>
        <v/>
      </c>
      <c r="Q142" s="13">
        <f>IF($A142="","",IF(NOT(ISNUMBER($B142)),"Check name",IF($S142="No","Inactive",IF($P142=0,"Paid",IF($T142&gt;0,"Overdue","Pending")))))</f>
        <v/>
      </c>
      <c r="R142" s="7">
        <f>IF($A142="","",IFERROR(IF(INDEX(Members!$H$2:$H$251,MATCH($A142,Members!$A$2:$A$251,0))="","",INDEX(Members!$H$2:$H$251,MATCH($A142,Members!$A$2:$A$251,0))),""))</f>
        <v/>
      </c>
      <c r="S142">
        <f>IF($A142="","",IFERROR(IF(INDEX(Members!$J$2:$J$251,MATCH($A142,Members!$A$2:$A$251,0))="No","No","Yes"),"Yes"))</f>
        <v/>
      </c>
      <c r="T142" s="8">
        <f>IF($A142="","",IF(OR(NOT(ISNUMBER($B142)),$S142="No"),0,SUMPRODUCT(($C$3:$N$3&lt;TODAY())*((($R142="")+($R142&lt;=$C$3:$N$3))&gt;0)*(($B142-$C142:$N142)&gt;0)*($B142-$C142:$N142))))</f>
        <v/>
      </c>
      <c r="U142" s="8">
        <f>IF(OR($A142="",NOT(ISNUMBER($B142)),$S142="No",$B$1&lt;&gt;YEAR(TODAY())),0,IF(OR($R142="",$R142&lt;=INDEX($C$3:$N$3,MONTH(TODAY()))),$B142,0))</f>
        <v/>
      </c>
      <c r="V142" s="8">
        <f>IF(OR($A142="",$B$1&lt;&gt;YEAR(TODAY())),0,N(INDEX($C142:$N142,MONTH(TODAY()))))</f>
        <v/>
      </c>
      <c r="W142">
        <f>IF($Q142="Overdue",COUNTIF($Q$5:$Q142,"Overdue"),"")</f>
        <v/>
      </c>
    </row>
    <row r="143">
      <c r="B143" s="12">
        <f>IF($A143="","",IFERROR(INDEX(Members!$I$2:$I$251,MATCH($A143,Members!$A$2:$A$251,0)),""))</f>
        <v/>
      </c>
      <c r="C143" s="8" t="n"/>
      <c r="D143" s="8" t="n"/>
      <c r="E143" s="8" t="n"/>
      <c r="F143" s="8" t="n"/>
      <c r="G143" s="8" t="n"/>
      <c r="H143" s="8" t="n"/>
      <c r="I143" s="8" t="n"/>
      <c r="J143" s="8" t="n"/>
      <c r="K143" s="8" t="n"/>
      <c r="L143" s="8" t="n"/>
      <c r="M143" s="8" t="n"/>
      <c r="N143" s="8" t="n"/>
      <c r="O143" s="12">
        <f>IF($A143="","",SUM($C143:$N143))</f>
        <v/>
      </c>
      <c r="P143" s="12">
        <f>IF($A143="","",IF(OR(NOT(ISNUMBER($B143)),$S143="No"),0,SUMPRODUCT(($C$2:$N$2&lt;=TODAY())*((($R143="")+($R143&lt;=$C$3:$N$3))&gt;0)*(($B143-$C143:$N143)&gt;0)*($B143-$C143:$N143))))</f>
        <v/>
      </c>
      <c r="Q143" s="13">
        <f>IF($A143="","",IF(NOT(ISNUMBER($B143)),"Check name",IF($S143="No","Inactive",IF($P143=0,"Paid",IF($T143&gt;0,"Overdue","Pending")))))</f>
        <v/>
      </c>
      <c r="R143" s="7">
        <f>IF($A143="","",IFERROR(IF(INDEX(Members!$H$2:$H$251,MATCH($A143,Members!$A$2:$A$251,0))="","",INDEX(Members!$H$2:$H$251,MATCH($A143,Members!$A$2:$A$251,0))),""))</f>
        <v/>
      </c>
      <c r="S143">
        <f>IF($A143="","",IFERROR(IF(INDEX(Members!$J$2:$J$251,MATCH($A143,Members!$A$2:$A$251,0))="No","No","Yes"),"Yes"))</f>
        <v/>
      </c>
      <c r="T143" s="8">
        <f>IF($A143="","",IF(OR(NOT(ISNUMBER($B143)),$S143="No"),0,SUMPRODUCT(($C$3:$N$3&lt;TODAY())*((($R143="")+($R143&lt;=$C$3:$N$3))&gt;0)*(($B143-$C143:$N143)&gt;0)*($B143-$C143:$N143))))</f>
        <v/>
      </c>
      <c r="U143" s="8">
        <f>IF(OR($A143="",NOT(ISNUMBER($B143)),$S143="No",$B$1&lt;&gt;YEAR(TODAY())),0,IF(OR($R143="",$R143&lt;=INDEX($C$3:$N$3,MONTH(TODAY()))),$B143,0))</f>
        <v/>
      </c>
      <c r="V143" s="8">
        <f>IF(OR($A143="",$B$1&lt;&gt;YEAR(TODAY())),0,N(INDEX($C143:$N143,MONTH(TODAY()))))</f>
        <v/>
      </c>
      <c r="W143">
        <f>IF($Q143="Overdue",COUNTIF($Q$5:$Q143,"Overdue"),"")</f>
        <v/>
      </c>
    </row>
    <row r="144">
      <c r="B144" s="12">
        <f>IF($A144="","",IFERROR(INDEX(Members!$I$2:$I$251,MATCH($A144,Members!$A$2:$A$251,0)),""))</f>
        <v/>
      </c>
      <c r="C144" s="8" t="n"/>
      <c r="D144" s="8" t="n"/>
      <c r="E144" s="8" t="n"/>
      <c r="F144" s="8" t="n"/>
      <c r="G144" s="8" t="n"/>
      <c r="H144" s="8" t="n"/>
      <c r="I144" s="8" t="n"/>
      <c r="J144" s="8" t="n"/>
      <c r="K144" s="8" t="n"/>
      <c r="L144" s="8" t="n"/>
      <c r="M144" s="8" t="n"/>
      <c r="N144" s="8" t="n"/>
      <c r="O144" s="12">
        <f>IF($A144="","",SUM($C144:$N144))</f>
        <v/>
      </c>
      <c r="P144" s="12">
        <f>IF($A144="","",IF(OR(NOT(ISNUMBER($B144)),$S144="No"),0,SUMPRODUCT(($C$2:$N$2&lt;=TODAY())*((($R144="")+($R144&lt;=$C$3:$N$3))&gt;0)*(($B144-$C144:$N144)&gt;0)*($B144-$C144:$N144))))</f>
        <v/>
      </c>
      <c r="Q144" s="13">
        <f>IF($A144="","",IF(NOT(ISNUMBER($B144)),"Check name",IF($S144="No","Inactive",IF($P144=0,"Paid",IF($T144&gt;0,"Overdue","Pending")))))</f>
        <v/>
      </c>
      <c r="R144" s="7">
        <f>IF($A144="","",IFERROR(IF(INDEX(Members!$H$2:$H$251,MATCH($A144,Members!$A$2:$A$251,0))="","",INDEX(Members!$H$2:$H$251,MATCH($A144,Members!$A$2:$A$251,0))),""))</f>
        <v/>
      </c>
      <c r="S144">
        <f>IF($A144="","",IFERROR(IF(INDEX(Members!$J$2:$J$251,MATCH($A144,Members!$A$2:$A$251,0))="No","No","Yes"),"Yes"))</f>
        <v/>
      </c>
      <c r="T144" s="8">
        <f>IF($A144="","",IF(OR(NOT(ISNUMBER($B144)),$S144="No"),0,SUMPRODUCT(($C$3:$N$3&lt;TODAY())*((($R144="")+($R144&lt;=$C$3:$N$3))&gt;0)*(($B144-$C144:$N144)&gt;0)*($B144-$C144:$N144))))</f>
        <v/>
      </c>
      <c r="U144" s="8">
        <f>IF(OR($A144="",NOT(ISNUMBER($B144)),$S144="No",$B$1&lt;&gt;YEAR(TODAY())),0,IF(OR($R144="",$R144&lt;=INDEX($C$3:$N$3,MONTH(TODAY()))),$B144,0))</f>
        <v/>
      </c>
      <c r="V144" s="8">
        <f>IF(OR($A144="",$B$1&lt;&gt;YEAR(TODAY())),0,N(INDEX($C144:$N144,MONTH(TODAY()))))</f>
        <v/>
      </c>
      <c r="W144">
        <f>IF($Q144="Overdue",COUNTIF($Q$5:$Q144,"Overdue"),"")</f>
        <v/>
      </c>
    </row>
    <row r="145">
      <c r="B145" s="12">
        <f>IF($A145="","",IFERROR(INDEX(Members!$I$2:$I$251,MATCH($A145,Members!$A$2:$A$251,0)),""))</f>
        <v/>
      </c>
      <c r="C145" s="8" t="n"/>
      <c r="D145" s="8" t="n"/>
      <c r="E145" s="8" t="n"/>
      <c r="F145" s="8" t="n"/>
      <c r="G145" s="8" t="n"/>
      <c r="H145" s="8" t="n"/>
      <c r="I145" s="8" t="n"/>
      <c r="J145" s="8" t="n"/>
      <c r="K145" s="8" t="n"/>
      <c r="L145" s="8" t="n"/>
      <c r="M145" s="8" t="n"/>
      <c r="N145" s="8" t="n"/>
      <c r="O145" s="12">
        <f>IF($A145="","",SUM($C145:$N145))</f>
        <v/>
      </c>
      <c r="P145" s="12">
        <f>IF($A145="","",IF(OR(NOT(ISNUMBER($B145)),$S145="No"),0,SUMPRODUCT(($C$2:$N$2&lt;=TODAY())*((($R145="")+($R145&lt;=$C$3:$N$3))&gt;0)*(($B145-$C145:$N145)&gt;0)*($B145-$C145:$N145))))</f>
        <v/>
      </c>
      <c r="Q145" s="13">
        <f>IF($A145="","",IF(NOT(ISNUMBER($B145)),"Check name",IF($S145="No","Inactive",IF($P145=0,"Paid",IF($T145&gt;0,"Overdue","Pending")))))</f>
        <v/>
      </c>
      <c r="R145" s="7">
        <f>IF($A145="","",IFERROR(IF(INDEX(Members!$H$2:$H$251,MATCH($A145,Members!$A$2:$A$251,0))="","",INDEX(Members!$H$2:$H$251,MATCH($A145,Members!$A$2:$A$251,0))),""))</f>
        <v/>
      </c>
      <c r="S145">
        <f>IF($A145="","",IFERROR(IF(INDEX(Members!$J$2:$J$251,MATCH($A145,Members!$A$2:$A$251,0))="No","No","Yes"),"Yes"))</f>
        <v/>
      </c>
      <c r="T145" s="8">
        <f>IF($A145="","",IF(OR(NOT(ISNUMBER($B145)),$S145="No"),0,SUMPRODUCT(($C$3:$N$3&lt;TODAY())*((($R145="")+($R145&lt;=$C$3:$N$3))&gt;0)*(($B145-$C145:$N145)&gt;0)*($B145-$C145:$N145))))</f>
        <v/>
      </c>
      <c r="U145" s="8">
        <f>IF(OR($A145="",NOT(ISNUMBER($B145)),$S145="No",$B$1&lt;&gt;YEAR(TODAY())),0,IF(OR($R145="",$R145&lt;=INDEX($C$3:$N$3,MONTH(TODAY()))),$B145,0))</f>
        <v/>
      </c>
      <c r="V145" s="8">
        <f>IF(OR($A145="",$B$1&lt;&gt;YEAR(TODAY())),0,N(INDEX($C145:$N145,MONTH(TODAY()))))</f>
        <v/>
      </c>
      <c r="W145">
        <f>IF($Q145="Overdue",COUNTIF($Q$5:$Q145,"Overdue"),"")</f>
        <v/>
      </c>
    </row>
    <row r="146">
      <c r="B146" s="12">
        <f>IF($A146="","",IFERROR(INDEX(Members!$I$2:$I$251,MATCH($A146,Members!$A$2:$A$251,0)),""))</f>
        <v/>
      </c>
      <c r="C146" s="8" t="n"/>
      <c r="D146" s="8" t="n"/>
      <c r="E146" s="8" t="n"/>
      <c r="F146" s="8" t="n"/>
      <c r="G146" s="8" t="n"/>
      <c r="H146" s="8" t="n"/>
      <c r="I146" s="8" t="n"/>
      <c r="J146" s="8" t="n"/>
      <c r="K146" s="8" t="n"/>
      <c r="L146" s="8" t="n"/>
      <c r="M146" s="8" t="n"/>
      <c r="N146" s="8" t="n"/>
      <c r="O146" s="12">
        <f>IF($A146="","",SUM($C146:$N146))</f>
        <v/>
      </c>
      <c r="P146" s="12">
        <f>IF($A146="","",IF(OR(NOT(ISNUMBER($B146)),$S146="No"),0,SUMPRODUCT(($C$2:$N$2&lt;=TODAY())*((($R146="")+($R146&lt;=$C$3:$N$3))&gt;0)*(($B146-$C146:$N146)&gt;0)*($B146-$C146:$N146))))</f>
        <v/>
      </c>
      <c r="Q146" s="13">
        <f>IF($A146="","",IF(NOT(ISNUMBER($B146)),"Check name",IF($S146="No","Inactive",IF($P146=0,"Paid",IF($T146&gt;0,"Overdue","Pending")))))</f>
        <v/>
      </c>
      <c r="R146" s="7">
        <f>IF($A146="","",IFERROR(IF(INDEX(Members!$H$2:$H$251,MATCH($A146,Members!$A$2:$A$251,0))="","",INDEX(Members!$H$2:$H$251,MATCH($A146,Members!$A$2:$A$251,0))),""))</f>
        <v/>
      </c>
      <c r="S146">
        <f>IF($A146="","",IFERROR(IF(INDEX(Members!$J$2:$J$251,MATCH($A146,Members!$A$2:$A$251,0))="No","No","Yes"),"Yes"))</f>
        <v/>
      </c>
      <c r="T146" s="8">
        <f>IF($A146="","",IF(OR(NOT(ISNUMBER($B146)),$S146="No"),0,SUMPRODUCT(($C$3:$N$3&lt;TODAY())*((($R146="")+($R146&lt;=$C$3:$N$3))&gt;0)*(($B146-$C146:$N146)&gt;0)*($B146-$C146:$N146))))</f>
        <v/>
      </c>
      <c r="U146" s="8">
        <f>IF(OR($A146="",NOT(ISNUMBER($B146)),$S146="No",$B$1&lt;&gt;YEAR(TODAY())),0,IF(OR($R146="",$R146&lt;=INDEX($C$3:$N$3,MONTH(TODAY()))),$B146,0))</f>
        <v/>
      </c>
      <c r="V146" s="8">
        <f>IF(OR($A146="",$B$1&lt;&gt;YEAR(TODAY())),0,N(INDEX($C146:$N146,MONTH(TODAY()))))</f>
        <v/>
      </c>
      <c r="W146">
        <f>IF($Q146="Overdue",COUNTIF($Q$5:$Q146,"Overdue"),"")</f>
        <v/>
      </c>
    </row>
    <row r="147">
      <c r="B147" s="12">
        <f>IF($A147="","",IFERROR(INDEX(Members!$I$2:$I$251,MATCH($A147,Members!$A$2:$A$251,0)),""))</f>
        <v/>
      </c>
      <c r="C147" s="8" t="n"/>
      <c r="D147" s="8" t="n"/>
      <c r="E147" s="8" t="n"/>
      <c r="F147" s="8" t="n"/>
      <c r="G147" s="8" t="n"/>
      <c r="H147" s="8" t="n"/>
      <c r="I147" s="8" t="n"/>
      <c r="J147" s="8" t="n"/>
      <c r="K147" s="8" t="n"/>
      <c r="L147" s="8" t="n"/>
      <c r="M147" s="8" t="n"/>
      <c r="N147" s="8" t="n"/>
      <c r="O147" s="12">
        <f>IF($A147="","",SUM($C147:$N147))</f>
        <v/>
      </c>
      <c r="P147" s="12">
        <f>IF($A147="","",IF(OR(NOT(ISNUMBER($B147)),$S147="No"),0,SUMPRODUCT(($C$2:$N$2&lt;=TODAY())*((($R147="")+($R147&lt;=$C$3:$N$3))&gt;0)*(($B147-$C147:$N147)&gt;0)*($B147-$C147:$N147))))</f>
        <v/>
      </c>
      <c r="Q147" s="13">
        <f>IF($A147="","",IF(NOT(ISNUMBER($B147)),"Check name",IF($S147="No","Inactive",IF($P147=0,"Paid",IF($T147&gt;0,"Overdue","Pending")))))</f>
        <v/>
      </c>
      <c r="R147" s="7">
        <f>IF($A147="","",IFERROR(IF(INDEX(Members!$H$2:$H$251,MATCH($A147,Members!$A$2:$A$251,0))="","",INDEX(Members!$H$2:$H$251,MATCH($A147,Members!$A$2:$A$251,0))),""))</f>
        <v/>
      </c>
      <c r="S147">
        <f>IF($A147="","",IFERROR(IF(INDEX(Members!$J$2:$J$251,MATCH($A147,Members!$A$2:$A$251,0))="No","No","Yes"),"Yes"))</f>
        <v/>
      </c>
      <c r="T147" s="8">
        <f>IF($A147="","",IF(OR(NOT(ISNUMBER($B147)),$S147="No"),0,SUMPRODUCT(($C$3:$N$3&lt;TODAY())*((($R147="")+($R147&lt;=$C$3:$N$3))&gt;0)*(($B147-$C147:$N147)&gt;0)*($B147-$C147:$N147))))</f>
        <v/>
      </c>
      <c r="U147" s="8">
        <f>IF(OR($A147="",NOT(ISNUMBER($B147)),$S147="No",$B$1&lt;&gt;YEAR(TODAY())),0,IF(OR($R147="",$R147&lt;=INDEX($C$3:$N$3,MONTH(TODAY()))),$B147,0))</f>
        <v/>
      </c>
      <c r="V147" s="8">
        <f>IF(OR($A147="",$B$1&lt;&gt;YEAR(TODAY())),0,N(INDEX($C147:$N147,MONTH(TODAY()))))</f>
        <v/>
      </c>
      <c r="W147">
        <f>IF($Q147="Overdue",COUNTIF($Q$5:$Q147,"Overdue"),"")</f>
        <v/>
      </c>
    </row>
    <row r="148">
      <c r="B148" s="12">
        <f>IF($A148="","",IFERROR(INDEX(Members!$I$2:$I$251,MATCH($A148,Members!$A$2:$A$251,0)),""))</f>
        <v/>
      </c>
      <c r="C148" s="8" t="n"/>
      <c r="D148" s="8" t="n"/>
      <c r="E148" s="8" t="n"/>
      <c r="F148" s="8" t="n"/>
      <c r="G148" s="8" t="n"/>
      <c r="H148" s="8" t="n"/>
      <c r="I148" s="8" t="n"/>
      <c r="J148" s="8" t="n"/>
      <c r="K148" s="8" t="n"/>
      <c r="L148" s="8" t="n"/>
      <c r="M148" s="8" t="n"/>
      <c r="N148" s="8" t="n"/>
      <c r="O148" s="12">
        <f>IF($A148="","",SUM($C148:$N148))</f>
        <v/>
      </c>
      <c r="P148" s="12">
        <f>IF($A148="","",IF(OR(NOT(ISNUMBER($B148)),$S148="No"),0,SUMPRODUCT(($C$2:$N$2&lt;=TODAY())*((($R148="")+($R148&lt;=$C$3:$N$3))&gt;0)*(($B148-$C148:$N148)&gt;0)*($B148-$C148:$N148))))</f>
        <v/>
      </c>
      <c r="Q148" s="13">
        <f>IF($A148="","",IF(NOT(ISNUMBER($B148)),"Check name",IF($S148="No","Inactive",IF($P148=0,"Paid",IF($T148&gt;0,"Overdue","Pending")))))</f>
        <v/>
      </c>
      <c r="R148" s="7">
        <f>IF($A148="","",IFERROR(IF(INDEX(Members!$H$2:$H$251,MATCH($A148,Members!$A$2:$A$251,0))="","",INDEX(Members!$H$2:$H$251,MATCH($A148,Members!$A$2:$A$251,0))),""))</f>
        <v/>
      </c>
      <c r="S148">
        <f>IF($A148="","",IFERROR(IF(INDEX(Members!$J$2:$J$251,MATCH($A148,Members!$A$2:$A$251,0))="No","No","Yes"),"Yes"))</f>
        <v/>
      </c>
      <c r="T148" s="8">
        <f>IF($A148="","",IF(OR(NOT(ISNUMBER($B148)),$S148="No"),0,SUMPRODUCT(($C$3:$N$3&lt;TODAY())*((($R148="")+($R148&lt;=$C$3:$N$3))&gt;0)*(($B148-$C148:$N148)&gt;0)*($B148-$C148:$N148))))</f>
        <v/>
      </c>
      <c r="U148" s="8">
        <f>IF(OR($A148="",NOT(ISNUMBER($B148)),$S148="No",$B$1&lt;&gt;YEAR(TODAY())),0,IF(OR($R148="",$R148&lt;=INDEX($C$3:$N$3,MONTH(TODAY()))),$B148,0))</f>
        <v/>
      </c>
      <c r="V148" s="8">
        <f>IF(OR($A148="",$B$1&lt;&gt;YEAR(TODAY())),0,N(INDEX($C148:$N148,MONTH(TODAY()))))</f>
        <v/>
      </c>
      <c r="W148">
        <f>IF($Q148="Overdue",COUNTIF($Q$5:$Q148,"Overdue"),"")</f>
        <v/>
      </c>
    </row>
    <row r="149">
      <c r="B149" s="12">
        <f>IF($A149="","",IFERROR(INDEX(Members!$I$2:$I$251,MATCH($A149,Members!$A$2:$A$251,0)),""))</f>
        <v/>
      </c>
      <c r="C149" s="8" t="n"/>
      <c r="D149" s="8" t="n"/>
      <c r="E149" s="8" t="n"/>
      <c r="F149" s="8" t="n"/>
      <c r="G149" s="8" t="n"/>
      <c r="H149" s="8" t="n"/>
      <c r="I149" s="8" t="n"/>
      <c r="J149" s="8" t="n"/>
      <c r="K149" s="8" t="n"/>
      <c r="L149" s="8" t="n"/>
      <c r="M149" s="8" t="n"/>
      <c r="N149" s="8" t="n"/>
      <c r="O149" s="12">
        <f>IF($A149="","",SUM($C149:$N149))</f>
        <v/>
      </c>
      <c r="P149" s="12">
        <f>IF($A149="","",IF(OR(NOT(ISNUMBER($B149)),$S149="No"),0,SUMPRODUCT(($C$2:$N$2&lt;=TODAY())*((($R149="")+($R149&lt;=$C$3:$N$3))&gt;0)*(($B149-$C149:$N149)&gt;0)*($B149-$C149:$N149))))</f>
        <v/>
      </c>
      <c r="Q149" s="13">
        <f>IF($A149="","",IF(NOT(ISNUMBER($B149)),"Check name",IF($S149="No","Inactive",IF($P149=0,"Paid",IF($T149&gt;0,"Overdue","Pending")))))</f>
        <v/>
      </c>
      <c r="R149" s="7">
        <f>IF($A149="","",IFERROR(IF(INDEX(Members!$H$2:$H$251,MATCH($A149,Members!$A$2:$A$251,0))="","",INDEX(Members!$H$2:$H$251,MATCH($A149,Members!$A$2:$A$251,0))),""))</f>
        <v/>
      </c>
      <c r="S149">
        <f>IF($A149="","",IFERROR(IF(INDEX(Members!$J$2:$J$251,MATCH($A149,Members!$A$2:$A$251,0))="No","No","Yes"),"Yes"))</f>
        <v/>
      </c>
      <c r="T149" s="8">
        <f>IF($A149="","",IF(OR(NOT(ISNUMBER($B149)),$S149="No"),0,SUMPRODUCT(($C$3:$N$3&lt;TODAY())*((($R149="")+($R149&lt;=$C$3:$N$3))&gt;0)*(($B149-$C149:$N149)&gt;0)*($B149-$C149:$N149))))</f>
        <v/>
      </c>
      <c r="U149" s="8">
        <f>IF(OR($A149="",NOT(ISNUMBER($B149)),$S149="No",$B$1&lt;&gt;YEAR(TODAY())),0,IF(OR($R149="",$R149&lt;=INDEX($C$3:$N$3,MONTH(TODAY()))),$B149,0))</f>
        <v/>
      </c>
      <c r="V149" s="8">
        <f>IF(OR($A149="",$B$1&lt;&gt;YEAR(TODAY())),0,N(INDEX($C149:$N149,MONTH(TODAY()))))</f>
        <v/>
      </c>
      <c r="W149">
        <f>IF($Q149="Overdue",COUNTIF($Q$5:$Q149,"Overdue"),"")</f>
        <v/>
      </c>
    </row>
    <row r="150">
      <c r="B150" s="12">
        <f>IF($A150="","",IFERROR(INDEX(Members!$I$2:$I$251,MATCH($A150,Members!$A$2:$A$251,0)),""))</f>
        <v/>
      </c>
      <c r="C150" s="8" t="n"/>
      <c r="D150" s="8" t="n"/>
      <c r="E150" s="8" t="n"/>
      <c r="F150" s="8" t="n"/>
      <c r="G150" s="8" t="n"/>
      <c r="H150" s="8" t="n"/>
      <c r="I150" s="8" t="n"/>
      <c r="J150" s="8" t="n"/>
      <c r="K150" s="8" t="n"/>
      <c r="L150" s="8" t="n"/>
      <c r="M150" s="8" t="n"/>
      <c r="N150" s="8" t="n"/>
      <c r="O150" s="12">
        <f>IF($A150="","",SUM($C150:$N150))</f>
        <v/>
      </c>
      <c r="P150" s="12">
        <f>IF($A150="","",IF(OR(NOT(ISNUMBER($B150)),$S150="No"),0,SUMPRODUCT(($C$2:$N$2&lt;=TODAY())*((($R150="")+($R150&lt;=$C$3:$N$3))&gt;0)*(($B150-$C150:$N150)&gt;0)*($B150-$C150:$N150))))</f>
        <v/>
      </c>
      <c r="Q150" s="13">
        <f>IF($A150="","",IF(NOT(ISNUMBER($B150)),"Check name",IF($S150="No","Inactive",IF($P150=0,"Paid",IF($T150&gt;0,"Overdue","Pending")))))</f>
        <v/>
      </c>
      <c r="R150" s="7">
        <f>IF($A150="","",IFERROR(IF(INDEX(Members!$H$2:$H$251,MATCH($A150,Members!$A$2:$A$251,0))="","",INDEX(Members!$H$2:$H$251,MATCH($A150,Members!$A$2:$A$251,0))),""))</f>
        <v/>
      </c>
      <c r="S150">
        <f>IF($A150="","",IFERROR(IF(INDEX(Members!$J$2:$J$251,MATCH($A150,Members!$A$2:$A$251,0))="No","No","Yes"),"Yes"))</f>
        <v/>
      </c>
      <c r="T150" s="8">
        <f>IF($A150="","",IF(OR(NOT(ISNUMBER($B150)),$S150="No"),0,SUMPRODUCT(($C$3:$N$3&lt;TODAY())*((($R150="")+($R150&lt;=$C$3:$N$3))&gt;0)*(($B150-$C150:$N150)&gt;0)*($B150-$C150:$N150))))</f>
        <v/>
      </c>
      <c r="U150" s="8">
        <f>IF(OR($A150="",NOT(ISNUMBER($B150)),$S150="No",$B$1&lt;&gt;YEAR(TODAY())),0,IF(OR($R150="",$R150&lt;=INDEX($C$3:$N$3,MONTH(TODAY()))),$B150,0))</f>
        <v/>
      </c>
      <c r="V150" s="8">
        <f>IF(OR($A150="",$B$1&lt;&gt;YEAR(TODAY())),0,N(INDEX($C150:$N150,MONTH(TODAY()))))</f>
        <v/>
      </c>
      <c r="W150">
        <f>IF($Q150="Overdue",COUNTIF($Q$5:$Q150,"Overdue"),"")</f>
        <v/>
      </c>
    </row>
    <row r="151">
      <c r="B151" s="12">
        <f>IF($A151="","",IFERROR(INDEX(Members!$I$2:$I$251,MATCH($A151,Members!$A$2:$A$251,0)),""))</f>
        <v/>
      </c>
      <c r="C151" s="8" t="n"/>
      <c r="D151" s="8" t="n"/>
      <c r="E151" s="8" t="n"/>
      <c r="F151" s="8" t="n"/>
      <c r="G151" s="8" t="n"/>
      <c r="H151" s="8" t="n"/>
      <c r="I151" s="8" t="n"/>
      <c r="J151" s="8" t="n"/>
      <c r="K151" s="8" t="n"/>
      <c r="L151" s="8" t="n"/>
      <c r="M151" s="8" t="n"/>
      <c r="N151" s="8" t="n"/>
      <c r="O151" s="12">
        <f>IF($A151="","",SUM($C151:$N151))</f>
        <v/>
      </c>
      <c r="P151" s="12">
        <f>IF($A151="","",IF(OR(NOT(ISNUMBER($B151)),$S151="No"),0,SUMPRODUCT(($C$2:$N$2&lt;=TODAY())*((($R151="")+($R151&lt;=$C$3:$N$3))&gt;0)*(($B151-$C151:$N151)&gt;0)*($B151-$C151:$N151))))</f>
        <v/>
      </c>
      <c r="Q151" s="13">
        <f>IF($A151="","",IF(NOT(ISNUMBER($B151)),"Check name",IF($S151="No","Inactive",IF($P151=0,"Paid",IF($T151&gt;0,"Overdue","Pending")))))</f>
        <v/>
      </c>
      <c r="R151" s="7">
        <f>IF($A151="","",IFERROR(IF(INDEX(Members!$H$2:$H$251,MATCH($A151,Members!$A$2:$A$251,0))="","",INDEX(Members!$H$2:$H$251,MATCH($A151,Members!$A$2:$A$251,0))),""))</f>
        <v/>
      </c>
      <c r="S151">
        <f>IF($A151="","",IFERROR(IF(INDEX(Members!$J$2:$J$251,MATCH($A151,Members!$A$2:$A$251,0))="No","No","Yes"),"Yes"))</f>
        <v/>
      </c>
      <c r="T151" s="8">
        <f>IF($A151="","",IF(OR(NOT(ISNUMBER($B151)),$S151="No"),0,SUMPRODUCT(($C$3:$N$3&lt;TODAY())*((($R151="")+($R151&lt;=$C$3:$N$3))&gt;0)*(($B151-$C151:$N151)&gt;0)*($B151-$C151:$N151))))</f>
        <v/>
      </c>
      <c r="U151" s="8">
        <f>IF(OR($A151="",NOT(ISNUMBER($B151)),$S151="No",$B$1&lt;&gt;YEAR(TODAY())),0,IF(OR($R151="",$R151&lt;=INDEX($C$3:$N$3,MONTH(TODAY()))),$B151,0))</f>
        <v/>
      </c>
      <c r="V151" s="8">
        <f>IF(OR($A151="",$B$1&lt;&gt;YEAR(TODAY())),0,N(INDEX($C151:$N151,MONTH(TODAY()))))</f>
        <v/>
      </c>
      <c r="W151">
        <f>IF($Q151="Overdue",COUNTIF($Q$5:$Q151,"Overdue"),"")</f>
        <v/>
      </c>
    </row>
    <row r="152">
      <c r="B152" s="12">
        <f>IF($A152="","",IFERROR(INDEX(Members!$I$2:$I$251,MATCH($A152,Members!$A$2:$A$251,0)),""))</f>
        <v/>
      </c>
      <c r="C152" s="8" t="n"/>
      <c r="D152" s="8" t="n"/>
      <c r="E152" s="8" t="n"/>
      <c r="F152" s="8" t="n"/>
      <c r="G152" s="8" t="n"/>
      <c r="H152" s="8" t="n"/>
      <c r="I152" s="8" t="n"/>
      <c r="J152" s="8" t="n"/>
      <c r="K152" s="8" t="n"/>
      <c r="L152" s="8" t="n"/>
      <c r="M152" s="8" t="n"/>
      <c r="N152" s="8" t="n"/>
      <c r="O152" s="12">
        <f>IF($A152="","",SUM($C152:$N152))</f>
        <v/>
      </c>
      <c r="P152" s="12">
        <f>IF($A152="","",IF(OR(NOT(ISNUMBER($B152)),$S152="No"),0,SUMPRODUCT(($C$2:$N$2&lt;=TODAY())*((($R152="")+($R152&lt;=$C$3:$N$3))&gt;0)*(($B152-$C152:$N152)&gt;0)*($B152-$C152:$N152))))</f>
        <v/>
      </c>
      <c r="Q152" s="13">
        <f>IF($A152="","",IF(NOT(ISNUMBER($B152)),"Check name",IF($S152="No","Inactive",IF($P152=0,"Paid",IF($T152&gt;0,"Overdue","Pending")))))</f>
        <v/>
      </c>
      <c r="R152" s="7">
        <f>IF($A152="","",IFERROR(IF(INDEX(Members!$H$2:$H$251,MATCH($A152,Members!$A$2:$A$251,0))="","",INDEX(Members!$H$2:$H$251,MATCH($A152,Members!$A$2:$A$251,0))),""))</f>
        <v/>
      </c>
      <c r="S152">
        <f>IF($A152="","",IFERROR(IF(INDEX(Members!$J$2:$J$251,MATCH($A152,Members!$A$2:$A$251,0))="No","No","Yes"),"Yes"))</f>
        <v/>
      </c>
      <c r="T152" s="8">
        <f>IF($A152="","",IF(OR(NOT(ISNUMBER($B152)),$S152="No"),0,SUMPRODUCT(($C$3:$N$3&lt;TODAY())*((($R152="")+($R152&lt;=$C$3:$N$3))&gt;0)*(($B152-$C152:$N152)&gt;0)*($B152-$C152:$N152))))</f>
        <v/>
      </c>
      <c r="U152" s="8">
        <f>IF(OR($A152="",NOT(ISNUMBER($B152)),$S152="No",$B$1&lt;&gt;YEAR(TODAY())),0,IF(OR($R152="",$R152&lt;=INDEX($C$3:$N$3,MONTH(TODAY()))),$B152,0))</f>
        <v/>
      </c>
      <c r="V152" s="8">
        <f>IF(OR($A152="",$B$1&lt;&gt;YEAR(TODAY())),0,N(INDEX($C152:$N152,MONTH(TODAY()))))</f>
        <v/>
      </c>
      <c r="W152">
        <f>IF($Q152="Overdue",COUNTIF($Q$5:$Q152,"Overdue"),"")</f>
        <v/>
      </c>
    </row>
    <row r="153">
      <c r="B153" s="12">
        <f>IF($A153="","",IFERROR(INDEX(Members!$I$2:$I$251,MATCH($A153,Members!$A$2:$A$251,0)),""))</f>
        <v/>
      </c>
      <c r="C153" s="8" t="n"/>
      <c r="D153" s="8" t="n"/>
      <c r="E153" s="8" t="n"/>
      <c r="F153" s="8" t="n"/>
      <c r="G153" s="8" t="n"/>
      <c r="H153" s="8" t="n"/>
      <c r="I153" s="8" t="n"/>
      <c r="J153" s="8" t="n"/>
      <c r="K153" s="8" t="n"/>
      <c r="L153" s="8" t="n"/>
      <c r="M153" s="8" t="n"/>
      <c r="N153" s="8" t="n"/>
      <c r="O153" s="12">
        <f>IF($A153="","",SUM($C153:$N153))</f>
        <v/>
      </c>
      <c r="P153" s="12">
        <f>IF($A153="","",IF(OR(NOT(ISNUMBER($B153)),$S153="No"),0,SUMPRODUCT(($C$2:$N$2&lt;=TODAY())*((($R153="")+($R153&lt;=$C$3:$N$3))&gt;0)*(($B153-$C153:$N153)&gt;0)*($B153-$C153:$N153))))</f>
        <v/>
      </c>
      <c r="Q153" s="13">
        <f>IF($A153="","",IF(NOT(ISNUMBER($B153)),"Check name",IF($S153="No","Inactive",IF($P153=0,"Paid",IF($T153&gt;0,"Overdue","Pending")))))</f>
        <v/>
      </c>
      <c r="R153" s="7">
        <f>IF($A153="","",IFERROR(IF(INDEX(Members!$H$2:$H$251,MATCH($A153,Members!$A$2:$A$251,0))="","",INDEX(Members!$H$2:$H$251,MATCH($A153,Members!$A$2:$A$251,0))),""))</f>
        <v/>
      </c>
      <c r="S153">
        <f>IF($A153="","",IFERROR(IF(INDEX(Members!$J$2:$J$251,MATCH($A153,Members!$A$2:$A$251,0))="No","No","Yes"),"Yes"))</f>
        <v/>
      </c>
      <c r="T153" s="8">
        <f>IF($A153="","",IF(OR(NOT(ISNUMBER($B153)),$S153="No"),0,SUMPRODUCT(($C$3:$N$3&lt;TODAY())*((($R153="")+($R153&lt;=$C$3:$N$3))&gt;0)*(($B153-$C153:$N153)&gt;0)*($B153-$C153:$N153))))</f>
        <v/>
      </c>
      <c r="U153" s="8">
        <f>IF(OR($A153="",NOT(ISNUMBER($B153)),$S153="No",$B$1&lt;&gt;YEAR(TODAY())),0,IF(OR($R153="",$R153&lt;=INDEX($C$3:$N$3,MONTH(TODAY()))),$B153,0))</f>
        <v/>
      </c>
      <c r="V153" s="8">
        <f>IF(OR($A153="",$B$1&lt;&gt;YEAR(TODAY())),0,N(INDEX($C153:$N153,MONTH(TODAY()))))</f>
        <v/>
      </c>
      <c r="W153">
        <f>IF($Q153="Overdue",COUNTIF($Q$5:$Q153,"Overdue"),"")</f>
        <v/>
      </c>
    </row>
    <row r="154">
      <c r="B154" s="12">
        <f>IF($A154="","",IFERROR(INDEX(Members!$I$2:$I$251,MATCH($A154,Members!$A$2:$A$251,0)),""))</f>
        <v/>
      </c>
      <c r="C154" s="8" t="n"/>
      <c r="D154" s="8" t="n"/>
      <c r="E154" s="8" t="n"/>
      <c r="F154" s="8" t="n"/>
      <c r="G154" s="8" t="n"/>
      <c r="H154" s="8" t="n"/>
      <c r="I154" s="8" t="n"/>
      <c r="J154" s="8" t="n"/>
      <c r="K154" s="8" t="n"/>
      <c r="L154" s="8" t="n"/>
      <c r="M154" s="8" t="n"/>
      <c r="N154" s="8" t="n"/>
      <c r="O154" s="12">
        <f>IF($A154="","",SUM($C154:$N154))</f>
        <v/>
      </c>
      <c r="P154" s="12">
        <f>IF($A154="","",IF(OR(NOT(ISNUMBER($B154)),$S154="No"),0,SUMPRODUCT(($C$2:$N$2&lt;=TODAY())*((($R154="")+($R154&lt;=$C$3:$N$3))&gt;0)*(($B154-$C154:$N154)&gt;0)*($B154-$C154:$N154))))</f>
        <v/>
      </c>
      <c r="Q154" s="13">
        <f>IF($A154="","",IF(NOT(ISNUMBER($B154)),"Check name",IF($S154="No","Inactive",IF($P154=0,"Paid",IF($T154&gt;0,"Overdue","Pending")))))</f>
        <v/>
      </c>
      <c r="R154" s="7">
        <f>IF($A154="","",IFERROR(IF(INDEX(Members!$H$2:$H$251,MATCH($A154,Members!$A$2:$A$251,0))="","",INDEX(Members!$H$2:$H$251,MATCH($A154,Members!$A$2:$A$251,0))),""))</f>
        <v/>
      </c>
      <c r="S154">
        <f>IF($A154="","",IFERROR(IF(INDEX(Members!$J$2:$J$251,MATCH($A154,Members!$A$2:$A$251,0))="No","No","Yes"),"Yes"))</f>
        <v/>
      </c>
      <c r="T154" s="8">
        <f>IF($A154="","",IF(OR(NOT(ISNUMBER($B154)),$S154="No"),0,SUMPRODUCT(($C$3:$N$3&lt;TODAY())*((($R154="")+($R154&lt;=$C$3:$N$3))&gt;0)*(($B154-$C154:$N154)&gt;0)*($B154-$C154:$N154))))</f>
        <v/>
      </c>
      <c r="U154" s="8">
        <f>IF(OR($A154="",NOT(ISNUMBER($B154)),$S154="No",$B$1&lt;&gt;YEAR(TODAY())),0,IF(OR($R154="",$R154&lt;=INDEX($C$3:$N$3,MONTH(TODAY()))),$B154,0))</f>
        <v/>
      </c>
      <c r="V154" s="8">
        <f>IF(OR($A154="",$B$1&lt;&gt;YEAR(TODAY())),0,N(INDEX($C154:$N154,MONTH(TODAY()))))</f>
        <v/>
      </c>
      <c r="W154">
        <f>IF($Q154="Overdue",COUNTIF($Q$5:$Q154,"Overdue"),"")</f>
        <v/>
      </c>
    </row>
    <row r="155">
      <c r="B155" s="12">
        <f>IF($A155="","",IFERROR(INDEX(Members!$I$2:$I$251,MATCH($A155,Members!$A$2:$A$251,0)),""))</f>
        <v/>
      </c>
      <c r="C155" s="8" t="n"/>
      <c r="D155" s="8" t="n"/>
      <c r="E155" s="8" t="n"/>
      <c r="F155" s="8" t="n"/>
      <c r="G155" s="8" t="n"/>
      <c r="H155" s="8" t="n"/>
      <c r="I155" s="8" t="n"/>
      <c r="J155" s="8" t="n"/>
      <c r="K155" s="8" t="n"/>
      <c r="L155" s="8" t="n"/>
      <c r="M155" s="8" t="n"/>
      <c r="N155" s="8" t="n"/>
      <c r="O155" s="12">
        <f>IF($A155="","",SUM($C155:$N155))</f>
        <v/>
      </c>
      <c r="P155" s="12">
        <f>IF($A155="","",IF(OR(NOT(ISNUMBER($B155)),$S155="No"),0,SUMPRODUCT(($C$2:$N$2&lt;=TODAY())*((($R155="")+($R155&lt;=$C$3:$N$3))&gt;0)*(($B155-$C155:$N155)&gt;0)*($B155-$C155:$N155))))</f>
        <v/>
      </c>
      <c r="Q155" s="13">
        <f>IF($A155="","",IF(NOT(ISNUMBER($B155)),"Check name",IF($S155="No","Inactive",IF($P155=0,"Paid",IF($T155&gt;0,"Overdue","Pending")))))</f>
        <v/>
      </c>
      <c r="R155" s="7">
        <f>IF($A155="","",IFERROR(IF(INDEX(Members!$H$2:$H$251,MATCH($A155,Members!$A$2:$A$251,0))="","",INDEX(Members!$H$2:$H$251,MATCH($A155,Members!$A$2:$A$251,0))),""))</f>
        <v/>
      </c>
      <c r="S155">
        <f>IF($A155="","",IFERROR(IF(INDEX(Members!$J$2:$J$251,MATCH($A155,Members!$A$2:$A$251,0))="No","No","Yes"),"Yes"))</f>
        <v/>
      </c>
      <c r="T155" s="8">
        <f>IF($A155="","",IF(OR(NOT(ISNUMBER($B155)),$S155="No"),0,SUMPRODUCT(($C$3:$N$3&lt;TODAY())*((($R155="")+($R155&lt;=$C$3:$N$3))&gt;0)*(($B155-$C155:$N155)&gt;0)*($B155-$C155:$N155))))</f>
        <v/>
      </c>
      <c r="U155" s="8">
        <f>IF(OR($A155="",NOT(ISNUMBER($B155)),$S155="No",$B$1&lt;&gt;YEAR(TODAY())),0,IF(OR($R155="",$R155&lt;=INDEX($C$3:$N$3,MONTH(TODAY()))),$B155,0))</f>
        <v/>
      </c>
      <c r="V155" s="8">
        <f>IF(OR($A155="",$B$1&lt;&gt;YEAR(TODAY())),0,N(INDEX($C155:$N155,MONTH(TODAY()))))</f>
        <v/>
      </c>
      <c r="W155">
        <f>IF($Q155="Overdue",COUNTIF($Q$5:$Q155,"Overdue"),"")</f>
        <v/>
      </c>
    </row>
    <row r="156">
      <c r="B156" s="12">
        <f>IF($A156="","",IFERROR(INDEX(Members!$I$2:$I$251,MATCH($A156,Members!$A$2:$A$251,0)),""))</f>
        <v/>
      </c>
      <c r="C156" s="8" t="n"/>
      <c r="D156" s="8" t="n"/>
      <c r="E156" s="8" t="n"/>
      <c r="F156" s="8" t="n"/>
      <c r="G156" s="8" t="n"/>
      <c r="H156" s="8" t="n"/>
      <c r="I156" s="8" t="n"/>
      <c r="J156" s="8" t="n"/>
      <c r="K156" s="8" t="n"/>
      <c r="L156" s="8" t="n"/>
      <c r="M156" s="8" t="n"/>
      <c r="N156" s="8" t="n"/>
      <c r="O156" s="12">
        <f>IF($A156="","",SUM($C156:$N156))</f>
        <v/>
      </c>
      <c r="P156" s="12">
        <f>IF($A156="","",IF(OR(NOT(ISNUMBER($B156)),$S156="No"),0,SUMPRODUCT(($C$2:$N$2&lt;=TODAY())*((($R156="")+($R156&lt;=$C$3:$N$3))&gt;0)*(($B156-$C156:$N156)&gt;0)*($B156-$C156:$N156))))</f>
        <v/>
      </c>
      <c r="Q156" s="13">
        <f>IF($A156="","",IF(NOT(ISNUMBER($B156)),"Check name",IF($S156="No","Inactive",IF($P156=0,"Paid",IF($T156&gt;0,"Overdue","Pending")))))</f>
        <v/>
      </c>
      <c r="R156" s="7">
        <f>IF($A156="","",IFERROR(IF(INDEX(Members!$H$2:$H$251,MATCH($A156,Members!$A$2:$A$251,0))="","",INDEX(Members!$H$2:$H$251,MATCH($A156,Members!$A$2:$A$251,0))),""))</f>
        <v/>
      </c>
      <c r="S156">
        <f>IF($A156="","",IFERROR(IF(INDEX(Members!$J$2:$J$251,MATCH($A156,Members!$A$2:$A$251,0))="No","No","Yes"),"Yes"))</f>
        <v/>
      </c>
      <c r="T156" s="8">
        <f>IF($A156="","",IF(OR(NOT(ISNUMBER($B156)),$S156="No"),0,SUMPRODUCT(($C$3:$N$3&lt;TODAY())*((($R156="")+($R156&lt;=$C$3:$N$3))&gt;0)*(($B156-$C156:$N156)&gt;0)*($B156-$C156:$N156))))</f>
        <v/>
      </c>
      <c r="U156" s="8">
        <f>IF(OR($A156="",NOT(ISNUMBER($B156)),$S156="No",$B$1&lt;&gt;YEAR(TODAY())),0,IF(OR($R156="",$R156&lt;=INDEX($C$3:$N$3,MONTH(TODAY()))),$B156,0))</f>
        <v/>
      </c>
      <c r="V156" s="8">
        <f>IF(OR($A156="",$B$1&lt;&gt;YEAR(TODAY())),0,N(INDEX($C156:$N156,MONTH(TODAY()))))</f>
        <v/>
      </c>
      <c r="W156">
        <f>IF($Q156="Overdue",COUNTIF($Q$5:$Q156,"Overdue"),"")</f>
        <v/>
      </c>
    </row>
    <row r="157">
      <c r="B157" s="12">
        <f>IF($A157="","",IFERROR(INDEX(Members!$I$2:$I$251,MATCH($A157,Members!$A$2:$A$251,0)),""))</f>
        <v/>
      </c>
      <c r="C157" s="8" t="n"/>
      <c r="D157" s="8" t="n"/>
      <c r="E157" s="8" t="n"/>
      <c r="F157" s="8" t="n"/>
      <c r="G157" s="8" t="n"/>
      <c r="H157" s="8" t="n"/>
      <c r="I157" s="8" t="n"/>
      <c r="J157" s="8" t="n"/>
      <c r="K157" s="8" t="n"/>
      <c r="L157" s="8" t="n"/>
      <c r="M157" s="8" t="n"/>
      <c r="N157" s="8" t="n"/>
      <c r="O157" s="12">
        <f>IF($A157="","",SUM($C157:$N157))</f>
        <v/>
      </c>
      <c r="P157" s="12">
        <f>IF($A157="","",IF(OR(NOT(ISNUMBER($B157)),$S157="No"),0,SUMPRODUCT(($C$2:$N$2&lt;=TODAY())*((($R157="")+($R157&lt;=$C$3:$N$3))&gt;0)*(($B157-$C157:$N157)&gt;0)*($B157-$C157:$N157))))</f>
        <v/>
      </c>
      <c r="Q157" s="13">
        <f>IF($A157="","",IF(NOT(ISNUMBER($B157)),"Check name",IF($S157="No","Inactive",IF($P157=0,"Paid",IF($T157&gt;0,"Overdue","Pending")))))</f>
        <v/>
      </c>
      <c r="R157" s="7">
        <f>IF($A157="","",IFERROR(IF(INDEX(Members!$H$2:$H$251,MATCH($A157,Members!$A$2:$A$251,0))="","",INDEX(Members!$H$2:$H$251,MATCH($A157,Members!$A$2:$A$251,0))),""))</f>
        <v/>
      </c>
      <c r="S157">
        <f>IF($A157="","",IFERROR(IF(INDEX(Members!$J$2:$J$251,MATCH($A157,Members!$A$2:$A$251,0))="No","No","Yes"),"Yes"))</f>
        <v/>
      </c>
      <c r="T157" s="8">
        <f>IF($A157="","",IF(OR(NOT(ISNUMBER($B157)),$S157="No"),0,SUMPRODUCT(($C$3:$N$3&lt;TODAY())*((($R157="")+($R157&lt;=$C$3:$N$3))&gt;0)*(($B157-$C157:$N157)&gt;0)*($B157-$C157:$N157))))</f>
        <v/>
      </c>
      <c r="U157" s="8">
        <f>IF(OR($A157="",NOT(ISNUMBER($B157)),$S157="No",$B$1&lt;&gt;YEAR(TODAY())),0,IF(OR($R157="",$R157&lt;=INDEX($C$3:$N$3,MONTH(TODAY()))),$B157,0))</f>
        <v/>
      </c>
      <c r="V157" s="8">
        <f>IF(OR($A157="",$B$1&lt;&gt;YEAR(TODAY())),0,N(INDEX($C157:$N157,MONTH(TODAY()))))</f>
        <v/>
      </c>
      <c r="W157">
        <f>IF($Q157="Overdue",COUNTIF($Q$5:$Q157,"Overdue"),"")</f>
        <v/>
      </c>
    </row>
    <row r="158">
      <c r="B158" s="12">
        <f>IF($A158="","",IFERROR(INDEX(Members!$I$2:$I$251,MATCH($A158,Members!$A$2:$A$251,0)),""))</f>
        <v/>
      </c>
      <c r="C158" s="8" t="n"/>
      <c r="D158" s="8" t="n"/>
      <c r="E158" s="8" t="n"/>
      <c r="F158" s="8" t="n"/>
      <c r="G158" s="8" t="n"/>
      <c r="H158" s="8" t="n"/>
      <c r="I158" s="8" t="n"/>
      <c r="J158" s="8" t="n"/>
      <c r="K158" s="8" t="n"/>
      <c r="L158" s="8" t="n"/>
      <c r="M158" s="8" t="n"/>
      <c r="N158" s="8" t="n"/>
      <c r="O158" s="12">
        <f>IF($A158="","",SUM($C158:$N158))</f>
        <v/>
      </c>
      <c r="P158" s="12">
        <f>IF($A158="","",IF(OR(NOT(ISNUMBER($B158)),$S158="No"),0,SUMPRODUCT(($C$2:$N$2&lt;=TODAY())*((($R158="")+($R158&lt;=$C$3:$N$3))&gt;0)*(($B158-$C158:$N158)&gt;0)*($B158-$C158:$N158))))</f>
        <v/>
      </c>
      <c r="Q158" s="13">
        <f>IF($A158="","",IF(NOT(ISNUMBER($B158)),"Check name",IF($S158="No","Inactive",IF($P158=0,"Paid",IF($T158&gt;0,"Overdue","Pending")))))</f>
        <v/>
      </c>
      <c r="R158" s="7">
        <f>IF($A158="","",IFERROR(IF(INDEX(Members!$H$2:$H$251,MATCH($A158,Members!$A$2:$A$251,0))="","",INDEX(Members!$H$2:$H$251,MATCH($A158,Members!$A$2:$A$251,0))),""))</f>
        <v/>
      </c>
      <c r="S158">
        <f>IF($A158="","",IFERROR(IF(INDEX(Members!$J$2:$J$251,MATCH($A158,Members!$A$2:$A$251,0))="No","No","Yes"),"Yes"))</f>
        <v/>
      </c>
      <c r="T158" s="8">
        <f>IF($A158="","",IF(OR(NOT(ISNUMBER($B158)),$S158="No"),0,SUMPRODUCT(($C$3:$N$3&lt;TODAY())*((($R158="")+($R158&lt;=$C$3:$N$3))&gt;0)*(($B158-$C158:$N158)&gt;0)*($B158-$C158:$N158))))</f>
        <v/>
      </c>
      <c r="U158" s="8">
        <f>IF(OR($A158="",NOT(ISNUMBER($B158)),$S158="No",$B$1&lt;&gt;YEAR(TODAY())),0,IF(OR($R158="",$R158&lt;=INDEX($C$3:$N$3,MONTH(TODAY()))),$B158,0))</f>
        <v/>
      </c>
      <c r="V158" s="8">
        <f>IF(OR($A158="",$B$1&lt;&gt;YEAR(TODAY())),0,N(INDEX($C158:$N158,MONTH(TODAY()))))</f>
        <v/>
      </c>
      <c r="W158">
        <f>IF($Q158="Overdue",COUNTIF($Q$5:$Q158,"Overdue"),"")</f>
        <v/>
      </c>
    </row>
    <row r="159">
      <c r="B159" s="12">
        <f>IF($A159="","",IFERROR(INDEX(Members!$I$2:$I$251,MATCH($A159,Members!$A$2:$A$251,0)),""))</f>
        <v/>
      </c>
      <c r="C159" s="8" t="n"/>
      <c r="D159" s="8" t="n"/>
      <c r="E159" s="8" t="n"/>
      <c r="F159" s="8" t="n"/>
      <c r="G159" s="8" t="n"/>
      <c r="H159" s="8" t="n"/>
      <c r="I159" s="8" t="n"/>
      <c r="J159" s="8" t="n"/>
      <c r="K159" s="8" t="n"/>
      <c r="L159" s="8" t="n"/>
      <c r="M159" s="8" t="n"/>
      <c r="N159" s="8" t="n"/>
      <c r="O159" s="12">
        <f>IF($A159="","",SUM($C159:$N159))</f>
        <v/>
      </c>
      <c r="P159" s="12">
        <f>IF($A159="","",IF(OR(NOT(ISNUMBER($B159)),$S159="No"),0,SUMPRODUCT(($C$2:$N$2&lt;=TODAY())*((($R159="")+($R159&lt;=$C$3:$N$3))&gt;0)*(($B159-$C159:$N159)&gt;0)*($B159-$C159:$N159))))</f>
        <v/>
      </c>
      <c r="Q159" s="13">
        <f>IF($A159="","",IF(NOT(ISNUMBER($B159)),"Check name",IF($S159="No","Inactive",IF($P159=0,"Paid",IF($T159&gt;0,"Overdue","Pending")))))</f>
        <v/>
      </c>
      <c r="R159" s="7">
        <f>IF($A159="","",IFERROR(IF(INDEX(Members!$H$2:$H$251,MATCH($A159,Members!$A$2:$A$251,0))="","",INDEX(Members!$H$2:$H$251,MATCH($A159,Members!$A$2:$A$251,0))),""))</f>
        <v/>
      </c>
      <c r="S159">
        <f>IF($A159="","",IFERROR(IF(INDEX(Members!$J$2:$J$251,MATCH($A159,Members!$A$2:$A$251,0))="No","No","Yes"),"Yes"))</f>
        <v/>
      </c>
      <c r="T159" s="8">
        <f>IF($A159="","",IF(OR(NOT(ISNUMBER($B159)),$S159="No"),0,SUMPRODUCT(($C$3:$N$3&lt;TODAY())*((($R159="")+($R159&lt;=$C$3:$N$3))&gt;0)*(($B159-$C159:$N159)&gt;0)*($B159-$C159:$N159))))</f>
        <v/>
      </c>
      <c r="U159" s="8">
        <f>IF(OR($A159="",NOT(ISNUMBER($B159)),$S159="No",$B$1&lt;&gt;YEAR(TODAY())),0,IF(OR($R159="",$R159&lt;=INDEX($C$3:$N$3,MONTH(TODAY()))),$B159,0))</f>
        <v/>
      </c>
      <c r="V159" s="8">
        <f>IF(OR($A159="",$B$1&lt;&gt;YEAR(TODAY())),0,N(INDEX($C159:$N159,MONTH(TODAY()))))</f>
        <v/>
      </c>
      <c r="W159">
        <f>IF($Q159="Overdue",COUNTIF($Q$5:$Q159,"Overdue"),"")</f>
        <v/>
      </c>
    </row>
    <row r="160">
      <c r="B160" s="12">
        <f>IF($A160="","",IFERROR(INDEX(Members!$I$2:$I$251,MATCH($A160,Members!$A$2:$A$251,0)),""))</f>
        <v/>
      </c>
      <c r="C160" s="8" t="n"/>
      <c r="D160" s="8" t="n"/>
      <c r="E160" s="8" t="n"/>
      <c r="F160" s="8" t="n"/>
      <c r="G160" s="8" t="n"/>
      <c r="H160" s="8" t="n"/>
      <c r="I160" s="8" t="n"/>
      <c r="J160" s="8" t="n"/>
      <c r="K160" s="8" t="n"/>
      <c r="L160" s="8" t="n"/>
      <c r="M160" s="8" t="n"/>
      <c r="N160" s="8" t="n"/>
      <c r="O160" s="12">
        <f>IF($A160="","",SUM($C160:$N160))</f>
        <v/>
      </c>
      <c r="P160" s="12">
        <f>IF($A160="","",IF(OR(NOT(ISNUMBER($B160)),$S160="No"),0,SUMPRODUCT(($C$2:$N$2&lt;=TODAY())*((($R160="")+($R160&lt;=$C$3:$N$3))&gt;0)*(($B160-$C160:$N160)&gt;0)*($B160-$C160:$N160))))</f>
        <v/>
      </c>
      <c r="Q160" s="13">
        <f>IF($A160="","",IF(NOT(ISNUMBER($B160)),"Check name",IF($S160="No","Inactive",IF($P160=0,"Paid",IF($T160&gt;0,"Overdue","Pending")))))</f>
        <v/>
      </c>
      <c r="R160" s="7">
        <f>IF($A160="","",IFERROR(IF(INDEX(Members!$H$2:$H$251,MATCH($A160,Members!$A$2:$A$251,0))="","",INDEX(Members!$H$2:$H$251,MATCH($A160,Members!$A$2:$A$251,0))),""))</f>
        <v/>
      </c>
      <c r="S160">
        <f>IF($A160="","",IFERROR(IF(INDEX(Members!$J$2:$J$251,MATCH($A160,Members!$A$2:$A$251,0))="No","No","Yes"),"Yes"))</f>
        <v/>
      </c>
      <c r="T160" s="8">
        <f>IF($A160="","",IF(OR(NOT(ISNUMBER($B160)),$S160="No"),0,SUMPRODUCT(($C$3:$N$3&lt;TODAY())*((($R160="")+($R160&lt;=$C$3:$N$3))&gt;0)*(($B160-$C160:$N160)&gt;0)*($B160-$C160:$N160))))</f>
        <v/>
      </c>
      <c r="U160" s="8">
        <f>IF(OR($A160="",NOT(ISNUMBER($B160)),$S160="No",$B$1&lt;&gt;YEAR(TODAY())),0,IF(OR($R160="",$R160&lt;=INDEX($C$3:$N$3,MONTH(TODAY()))),$B160,0))</f>
        <v/>
      </c>
      <c r="V160" s="8">
        <f>IF(OR($A160="",$B$1&lt;&gt;YEAR(TODAY())),0,N(INDEX($C160:$N160,MONTH(TODAY()))))</f>
        <v/>
      </c>
      <c r="W160">
        <f>IF($Q160="Overdue",COUNTIF($Q$5:$Q160,"Overdue"),"")</f>
        <v/>
      </c>
    </row>
    <row r="161">
      <c r="B161" s="12">
        <f>IF($A161="","",IFERROR(INDEX(Members!$I$2:$I$251,MATCH($A161,Members!$A$2:$A$251,0)),""))</f>
        <v/>
      </c>
      <c r="C161" s="8" t="n"/>
      <c r="D161" s="8" t="n"/>
      <c r="E161" s="8" t="n"/>
      <c r="F161" s="8" t="n"/>
      <c r="G161" s="8" t="n"/>
      <c r="H161" s="8" t="n"/>
      <c r="I161" s="8" t="n"/>
      <c r="J161" s="8" t="n"/>
      <c r="K161" s="8" t="n"/>
      <c r="L161" s="8" t="n"/>
      <c r="M161" s="8" t="n"/>
      <c r="N161" s="8" t="n"/>
      <c r="O161" s="12">
        <f>IF($A161="","",SUM($C161:$N161))</f>
        <v/>
      </c>
      <c r="P161" s="12">
        <f>IF($A161="","",IF(OR(NOT(ISNUMBER($B161)),$S161="No"),0,SUMPRODUCT(($C$2:$N$2&lt;=TODAY())*((($R161="")+($R161&lt;=$C$3:$N$3))&gt;0)*(($B161-$C161:$N161)&gt;0)*($B161-$C161:$N161))))</f>
        <v/>
      </c>
      <c r="Q161" s="13">
        <f>IF($A161="","",IF(NOT(ISNUMBER($B161)),"Check name",IF($S161="No","Inactive",IF($P161=0,"Paid",IF($T161&gt;0,"Overdue","Pending")))))</f>
        <v/>
      </c>
      <c r="R161" s="7">
        <f>IF($A161="","",IFERROR(IF(INDEX(Members!$H$2:$H$251,MATCH($A161,Members!$A$2:$A$251,0))="","",INDEX(Members!$H$2:$H$251,MATCH($A161,Members!$A$2:$A$251,0))),""))</f>
        <v/>
      </c>
      <c r="S161">
        <f>IF($A161="","",IFERROR(IF(INDEX(Members!$J$2:$J$251,MATCH($A161,Members!$A$2:$A$251,0))="No","No","Yes"),"Yes"))</f>
        <v/>
      </c>
      <c r="T161" s="8">
        <f>IF($A161="","",IF(OR(NOT(ISNUMBER($B161)),$S161="No"),0,SUMPRODUCT(($C$3:$N$3&lt;TODAY())*((($R161="")+($R161&lt;=$C$3:$N$3))&gt;0)*(($B161-$C161:$N161)&gt;0)*($B161-$C161:$N161))))</f>
        <v/>
      </c>
      <c r="U161" s="8">
        <f>IF(OR($A161="",NOT(ISNUMBER($B161)),$S161="No",$B$1&lt;&gt;YEAR(TODAY())),0,IF(OR($R161="",$R161&lt;=INDEX($C$3:$N$3,MONTH(TODAY()))),$B161,0))</f>
        <v/>
      </c>
      <c r="V161" s="8">
        <f>IF(OR($A161="",$B$1&lt;&gt;YEAR(TODAY())),0,N(INDEX($C161:$N161,MONTH(TODAY()))))</f>
        <v/>
      </c>
      <c r="W161">
        <f>IF($Q161="Overdue",COUNTIF($Q$5:$Q161,"Overdue"),"")</f>
        <v/>
      </c>
    </row>
    <row r="162">
      <c r="B162" s="12">
        <f>IF($A162="","",IFERROR(INDEX(Members!$I$2:$I$251,MATCH($A162,Members!$A$2:$A$251,0)),""))</f>
        <v/>
      </c>
      <c r="C162" s="8" t="n"/>
      <c r="D162" s="8" t="n"/>
      <c r="E162" s="8" t="n"/>
      <c r="F162" s="8" t="n"/>
      <c r="G162" s="8" t="n"/>
      <c r="H162" s="8" t="n"/>
      <c r="I162" s="8" t="n"/>
      <c r="J162" s="8" t="n"/>
      <c r="K162" s="8" t="n"/>
      <c r="L162" s="8" t="n"/>
      <c r="M162" s="8" t="n"/>
      <c r="N162" s="8" t="n"/>
      <c r="O162" s="12">
        <f>IF($A162="","",SUM($C162:$N162))</f>
        <v/>
      </c>
      <c r="P162" s="12">
        <f>IF($A162="","",IF(OR(NOT(ISNUMBER($B162)),$S162="No"),0,SUMPRODUCT(($C$2:$N$2&lt;=TODAY())*((($R162="")+($R162&lt;=$C$3:$N$3))&gt;0)*(($B162-$C162:$N162)&gt;0)*($B162-$C162:$N162))))</f>
        <v/>
      </c>
      <c r="Q162" s="13">
        <f>IF($A162="","",IF(NOT(ISNUMBER($B162)),"Check name",IF($S162="No","Inactive",IF($P162=0,"Paid",IF($T162&gt;0,"Overdue","Pending")))))</f>
        <v/>
      </c>
      <c r="R162" s="7">
        <f>IF($A162="","",IFERROR(IF(INDEX(Members!$H$2:$H$251,MATCH($A162,Members!$A$2:$A$251,0))="","",INDEX(Members!$H$2:$H$251,MATCH($A162,Members!$A$2:$A$251,0))),""))</f>
        <v/>
      </c>
      <c r="S162">
        <f>IF($A162="","",IFERROR(IF(INDEX(Members!$J$2:$J$251,MATCH($A162,Members!$A$2:$A$251,0))="No","No","Yes"),"Yes"))</f>
        <v/>
      </c>
      <c r="T162" s="8">
        <f>IF($A162="","",IF(OR(NOT(ISNUMBER($B162)),$S162="No"),0,SUMPRODUCT(($C$3:$N$3&lt;TODAY())*((($R162="")+($R162&lt;=$C$3:$N$3))&gt;0)*(($B162-$C162:$N162)&gt;0)*($B162-$C162:$N162))))</f>
        <v/>
      </c>
      <c r="U162" s="8">
        <f>IF(OR($A162="",NOT(ISNUMBER($B162)),$S162="No",$B$1&lt;&gt;YEAR(TODAY())),0,IF(OR($R162="",$R162&lt;=INDEX($C$3:$N$3,MONTH(TODAY()))),$B162,0))</f>
        <v/>
      </c>
      <c r="V162" s="8">
        <f>IF(OR($A162="",$B$1&lt;&gt;YEAR(TODAY())),0,N(INDEX($C162:$N162,MONTH(TODAY()))))</f>
        <v/>
      </c>
      <c r="W162">
        <f>IF($Q162="Overdue",COUNTIF($Q$5:$Q162,"Overdue"),"")</f>
        <v/>
      </c>
    </row>
    <row r="163">
      <c r="B163" s="12">
        <f>IF($A163="","",IFERROR(INDEX(Members!$I$2:$I$251,MATCH($A163,Members!$A$2:$A$251,0)),""))</f>
        <v/>
      </c>
      <c r="C163" s="8" t="n"/>
      <c r="D163" s="8" t="n"/>
      <c r="E163" s="8" t="n"/>
      <c r="F163" s="8" t="n"/>
      <c r="G163" s="8" t="n"/>
      <c r="H163" s="8" t="n"/>
      <c r="I163" s="8" t="n"/>
      <c r="J163" s="8" t="n"/>
      <c r="K163" s="8" t="n"/>
      <c r="L163" s="8" t="n"/>
      <c r="M163" s="8" t="n"/>
      <c r="N163" s="8" t="n"/>
      <c r="O163" s="12">
        <f>IF($A163="","",SUM($C163:$N163))</f>
        <v/>
      </c>
      <c r="P163" s="12">
        <f>IF($A163="","",IF(OR(NOT(ISNUMBER($B163)),$S163="No"),0,SUMPRODUCT(($C$2:$N$2&lt;=TODAY())*((($R163="")+($R163&lt;=$C$3:$N$3))&gt;0)*(($B163-$C163:$N163)&gt;0)*($B163-$C163:$N163))))</f>
        <v/>
      </c>
      <c r="Q163" s="13">
        <f>IF($A163="","",IF(NOT(ISNUMBER($B163)),"Check name",IF($S163="No","Inactive",IF($P163=0,"Paid",IF($T163&gt;0,"Overdue","Pending")))))</f>
        <v/>
      </c>
      <c r="R163" s="7">
        <f>IF($A163="","",IFERROR(IF(INDEX(Members!$H$2:$H$251,MATCH($A163,Members!$A$2:$A$251,0))="","",INDEX(Members!$H$2:$H$251,MATCH($A163,Members!$A$2:$A$251,0))),""))</f>
        <v/>
      </c>
      <c r="S163">
        <f>IF($A163="","",IFERROR(IF(INDEX(Members!$J$2:$J$251,MATCH($A163,Members!$A$2:$A$251,0))="No","No","Yes"),"Yes"))</f>
        <v/>
      </c>
      <c r="T163" s="8">
        <f>IF($A163="","",IF(OR(NOT(ISNUMBER($B163)),$S163="No"),0,SUMPRODUCT(($C$3:$N$3&lt;TODAY())*((($R163="")+($R163&lt;=$C$3:$N$3))&gt;0)*(($B163-$C163:$N163)&gt;0)*($B163-$C163:$N163))))</f>
        <v/>
      </c>
      <c r="U163" s="8">
        <f>IF(OR($A163="",NOT(ISNUMBER($B163)),$S163="No",$B$1&lt;&gt;YEAR(TODAY())),0,IF(OR($R163="",$R163&lt;=INDEX($C$3:$N$3,MONTH(TODAY()))),$B163,0))</f>
        <v/>
      </c>
      <c r="V163" s="8">
        <f>IF(OR($A163="",$B$1&lt;&gt;YEAR(TODAY())),0,N(INDEX($C163:$N163,MONTH(TODAY()))))</f>
        <v/>
      </c>
      <c r="W163">
        <f>IF($Q163="Overdue",COUNTIF($Q$5:$Q163,"Overdue"),"")</f>
        <v/>
      </c>
    </row>
    <row r="164">
      <c r="B164" s="12">
        <f>IF($A164="","",IFERROR(INDEX(Members!$I$2:$I$251,MATCH($A164,Members!$A$2:$A$251,0)),""))</f>
        <v/>
      </c>
      <c r="C164" s="8" t="n"/>
      <c r="D164" s="8" t="n"/>
      <c r="E164" s="8" t="n"/>
      <c r="F164" s="8" t="n"/>
      <c r="G164" s="8" t="n"/>
      <c r="H164" s="8" t="n"/>
      <c r="I164" s="8" t="n"/>
      <c r="J164" s="8" t="n"/>
      <c r="K164" s="8" t="n"/>
      <c r="L164" s="8" t="n"/>
      <c r="M164" s="8" t="n"/>
      <c r="N164" s="8" t="n"/>
      <c r="O164" s="12">
        <f>IF($A164="","",SUM($C164:$N164))</f>
        <v/>
      </c>
      <c r="P164" s="12">
        <f>IF($A164="","",IF(OR(NOT(ISNUMBER($B164)),$S164="No"),0,SUMPRODUCT(($C$2:$N$2&lt;=TODAY())*((($R164="")+($R164&lt;=$C$3:$N$3))&gt;0)*(($B164-$C164:$N164)&gt;0)*($B164-$C164:$N164))))</f>
        <v/>
      </c>
      <c r="Q164" s="13">
        <f>IF($A164="","",IF(NOT(ISNUMBER($B164)),"Check name",IF($S164="No","Inactive",IF($P164=0,"Paid",IF($T164&gt;0,"Overdue","Pending")))))</f>
        <v/>
      </c>
      <c r="R164" s="7">
        <f>IF($A164="","",IFERROR(IF(INDEX(Members!$H$2:$H$251,MATCH($A164,Members!$A$2:$A$251,0))="","",INDEX(Members!$H$2:$H$251,MATCH($A164,Members!$A$2:$A$251,0))),""))</f>
        <v/>
      </c>
      <c r="S164">
        <f>IF($A164="","",IFERROR(IF(INDEX(Members!$J$2:$J$251,MATCH($A164,Members!$A$2:$A$251,0))="No","No","Yes"),"Yes"))</f>
        <v/>
      </c>
      <c r="T164" s="8">
        <f>IF($A164="","",IF(OR(NOT(ISNUMBER($B164)),$S164="No"),0,SUMPRODUCT(($C$3:$N$3&lt;TODAY())*((($R164="")+($R164&lt;=$C$3:$N$3))&gt;0)*(($B164-$C164:$N164)&gt;0)*($B164-$C164:$N164))))</f>
        <v/>
      </c>
      <c r="U164" s="8">
        <f>IF(OR($A164="",NOT(ISNUMBER($B164)),$S164="No",$B$1&lt;&gt;YEAR(TODAY())),0,IF(OR($R164="",$R164&lt;=INDEX($C$3:$N$3,MONTH(TODAY()))),$B164,0))</f>
        <v/>
      </c>
      <c r="V164" s="8">
        <f>IF(OR($A164="",$B$1&lt;&gt;YEAR(TODAY())),0,N(INDEX($C164:$N164,MONTH(TODAY()))))</f>
        <v/>
      </c>
      <c r="W164">
        <f>IF($Q164="Overdue",COUNTIF($Q$5:$Q164,"Overdue"),"")</f>
        <v/>
      </c>
    </row>
    <row r="165">
      <c r="B165" s="12">
        <f>IF($A165="","",IFERROR(INDEX(Members!$I$2:$I$251,MATCH($A165,Members!$A$2:$A$251,0)),""))</f>
        <v/>
      </c>
      <c r="C165" s="8" t="n"/>
      <c r="D165" s="8" t="n"/>
      <c r="E165" s="8" t="n"/>
      <c r="F165" s="8" t="n"/>
      <c r="G165" s="8" t="n"/>
      <c r="H165" s="8" t="n"/>
      <c r="I165" s="8" t="n"/>
      <c r="J165" s="8" t="n"/>
      <c r="K165" s="8" t="n"/>
      <c r="L165" s="8" t="n"/>
      <c r="M165" s="8" t="n"/>
      <c r="N165" s="8" t="n"/>
      <c r="O165" s="12">
        <f>IF($A165="","",SUM($C165:$N165))</f>
        <v/>
      </c>
      <c r="P165" s="12">
        <f>IF($A165="","",IF(OR(NOT(ISNUMBER($B165)),$S165="No"),0,SUMPRODUCT(($C$2:$N$2&lt;=TODAY())*((($R165="")+($R165&lt;=$C$3:$N$3))&gt;0)*(($B165-$C165:$N165)&gt;0)*($B165-$C165:$N165))))</f>
        <v/>
      </c>
      <c r="Q165" s="13">
        <f>IF($A165="","",IF(NOT(ISNUMBER($B165)),"Check name",IF($S165="No","Inactive",IF($P165=0,"Paid",IF($T165&gt;0,"Overdue","Pending")))))</f>
        <v/>
      </c>
      <c r="R165" s="7">
        <f>IF($A165="","",IFERROR(IF(INDEX(Members!$H$2:$H$251,MATCH($A165,Members!$A$2:$A$251,0))="","",INDEX(Members!$H$2:$H$251,MATCH($A165,Members!$A$2:$A$251,0))),""))</f>
        <v/>
      </c>
      <c r="S165">
        <f>IF($A165="","",IFERROR(IF(INDEX(Members!$J$2:$J$251,MATCH($A165,Members!$A$2:$A$251,0))="No","No","Yes"),"Yes"))</f>
        <v/>
      </c>
      <c r="T165" s="8">
        <f>IF($A165="","",IF(OR(NOT(ISNUMBER($B165)),$S165="No"),0,SUMPRODUCT(($C$3:$N$3&lt;TODAY())*((($R165="")+($R165&lt;=$C$3:$N$3))&gt;0)*(($B165-$C165:$N165)&gt;0)*($B165-$C165:$N165))))</f>
        <v/>
      </c>
      <c r="U165" s="8">
        <f>IF(OR($A165="",NOT(ISNUMBER($B165)),$S165="No",$B$1&lt;&gt;YEAR(TODAY())),0,IF(OR($R165="",$R165&lt;=INDEX($C$3:$N$3,MONTH(TODAY()))),$B165,0))</f>
        <v/>
      </c>
      <c r="V165" s="8">
        <f>IF(OR($A165="",$B$1&lt;&gt;YEAR(TODAY())),0,N(INDEX($C165:$N165,MONTH(TODAY()))))</f>
        <v/>
      </c>
      <c r="W165">
        <f>IF($Q165="Overdue",COUNTIF($Q$5:$Q165,"Overdue"),"")</f>
        <v/>
      </c>
    </row>
    <row r="166">
      <c r="B166" s="12">
        <f>IF($A166="","",IFERROR(INDEX(Members!$I$2:$I$251,MATCH($A166,Members!$A$2:$A$251,0)),""))</f>
        <v/>
      </c>
      <c r="C166" s="8" t="n"/>
      <c r="D166" s="8" t="n"/>
      <c r="E166" s="8" t="n"/>
      <c r="F166" s="8" t="n"/>
      <c r="G166" s="8" t="n"/>
      <c r="H166" s="8" t="n"/>
      <c r="I166" s="8" t="n"/>
      <c r="J166" s="8" t="n"/>
      <c r="K166" s="8" t="n"/>
      <c r="L166" s="8" t="n"/>
      <c r="M166" s="8" t="n"/>
      <c r="N166" s="8" t="n"/>
      <c r="O166" s="12">
        <f>IF($A166="","",SUM($C166:$N166))</f>
        <v/>
      </c>
      <c r="P166" s="12">
        <f>IF($A166="","",IF(OR(NOT(ISNUMBER($B166)),$S166="No"),0,SUMPRODUCT(($C$2:$N$2&lt;=TODAY())*((($R166="")+($R166&lt;=$C$3:$N$3))&gt;0)*(($B166-$C166:$N166)&gt;0)*($B166-$C166:$N166))))</f>
        <v/>
      </c>
      <c r="Q166" s="13">
        <f>IF($A166="","",IF(NOT(ISNUMBER($B166)),"Check name",IF($S166="No","Inactive",IF($P166=0,"Paid",IF($T166&gt;0,"Overdue","Pending")))))</f>
        <v/>
      </c>
      <c r="R166" s="7">
        <f>IF($A166="","",IFERROR(IF(INDEX(Members!$H$2:$H$251,MATCH($A166,Members!$A$2:$A$251,0))="","",INDEX(Members!$H$2:$H$251,MATCH($A166,Members!$A$2:$A$251,0))),""))</f>
        <v/>
      </c>
      <c r="S166">
        <f>IF($A166="","",IFERROR(IF(INDEX(Members!$J$2:$J$251,MATCH($A166,Members!$A$2:$A$251,0))="No","No","Yes"),"Yes"))</f>
        <v/>
      </c>
      <c r="T166" s="8">
        <f>IF($A166="","",IF(OR(NOT(ISNUMBER($B166)),$S166="No"),0,SUMPRODUCT(($C$3:$N$3&lt;TODAY())*((($R166="")+($R166&lt;=$C$3:$N$3))&gt;0)*(($B166-$C166:$N166)&gt;0)*($B166-$C166:$N166))))</f>
        <v/>
      </c>
      <c r="U166" s="8">
        <f>IF(OR($A166="",NOT(ISNUMBER($B166)),$S166="No",$B$1&lt;&gt;YEAR(TODAY())),0,IF(OR($R166="",$R166&lt;=INDEX($C$3:$N$3,MONTH(TODAY()))),$B166,0))</f>
        <v/>
      </c>
      <c r="V166" s="8">
        <f>IF(OR($A166="",$B$1&lt;&gt;YEAR(TODAY())),0,N(INDEX($C166:$N166,MONTH(TODAY()))))</f>
        <v/>
      </c>
      <c r="W166">
        <f>IF($Q166="Overdue",COUNTIF($Q$5:$Q166,"Overdue"),"")</f>
        <v/>
      </c>
    </row>
    <row r="167">
      <c r="B167" s="12">
        <f>IF($A167="","",IFERROR(INDEX(Members!$I$2:$I$251,MATCH($A167,Members!$A$2:$A$251,0)),""))</f>
        <v/>
      </c>
      <c r="C167" s="8" t="n"/>
      <c r="D167" s="8" t="n"/>
      <c r="E167" s="8" t="n"/>
      <c r="F167" s="8" t="n"/>
      <c r="G167" s="8" t="n"/>
      <c r="H167" s="8" t="n"/>
      <c r="I167" s="8" t="n"/>
      <c r="J167" s="8" t="n"/>
      <c r="K167" s="8" t="n"/>
      <c r="L167" s="8" t="n"/>
      <c r="M167" s="8" t="n"/>
      <c r="N167" s="8" t="n"/>
      <c r="O167" s="12">
        <f>IF($A167="","",SUM($C167:$N167))</f>
        <v/>
      </c>
      <c r="P167" s="12">
        <f>IF($A167="","",IF(OR(NOT(ISNUMBER($B167)),$S167="No"),0,SUMPRODUCT(($C$2:$N$2&lt;=TODAY())*((($R167="")+($R167&lt;=$C$3:$N$3))&gt;0)*(($B167-$C167:$N167)&gt;0)*($B167-$C167:$N167))))</f>
        <v/>
      </c>
      <c r="Q167" s="13">
        <f>IF($A167="","",IF(NOT(ISNUMBER($B167)),"Check name",IF($S167="No","Inactive",IF($P167=0,"Paid",IF($T167&gt;0,"Overdue","Pending")))))</f>
        <v/>
      </c>
      <c r="R167" s="7">
        <f>IF($A167="","",IFERROR(IF(INDEX(Members!$H$2:$H$251,MATCH($A167,Members!$A$2:$A$251,0))="","",INDEX(Members!$H$2:$H$251,MATCH($A167,Members!$A$2:$A$251,0))),""))</f>
        <v/>
      </c>
      <c r="S167">
        <f>IF($A167="","",IFERROR(IF(INDEX(Members!$J$2:$J$251,MATCH($A167,Members!$A$2:$A$251,0))="No","No","Yes"),"Yes"))</f>
        <v/>
      </c>
      <c r="T167" s="8">
        <f>IF($A167="","",IF(OR(NOT(ISNUMBER($B167)),$S167="No"),0,SUMPRODUCT(($C$3:$N$3&lt;TODAY())*((($R167="")+($R167&lt;=$C$3:$N$3))&gt;0)*(($B167-$C167:$N167)&gt;0)*($B167-$C167:$N167))))</f>
        <v/>
      </c>
      <c r="U167" s="8">
        <f>IF(OR($A167="",NOT(ISNUMBER($B167)),$S167="No",$B$1&lt;&gt;YEAR(TODAY())),0,IF(OR($R167="",$R167&lt;=INDEX($C$3:$N$3,MONTH(TODAY()))),$B167,0))</f>
        <v/>
      </c>
      <c r="V167" s="8">
        <f>IF(OR($A167="",$B$1&lt;&gt;YEAR(TODAY())),0,N(INDEX($C167:$N167,MONTH(TODAY()))))</f>
        <v/>
      </c>
      <c r="W167">
        <f>IF($Q167="Overdue",COUNTIF($Q$5:$Q167,"Overdue"),"")</f>
        <v/>
      </c>
    </row>
    <row r="168">
      <c r="B168" s="12">
        <f>IF($A168="","",IFERROR(INDEX(Members!$I$2:$I$251,MATCH($A168,Members!$A$2:$A$251,0)),""))</f>
        <v/>
      </c>
      <c r="C168" s="8" t="n"/>
      <c r="D168" s="8" t="n"/>
      <c r="E168" s="8" t="n"/>
      <c r="F168" s="8" t="n"/>
      <c r="G168" s="8" t="n"/>
      <c r="H168" s="8" t="n"/>
      <c r="I168" s="8" t="n"/>
      <c r="J168" s="8" t="n"/>
      <c r="K168" s="8" t="n"/>
      <c r="L168" s="8" t="n"/>
      <c r="M168" s="8" t="n"/>
      <c r="N168" s="8" t="n"/>
      <c r="O168" s="12">
        <f>IF($A168="","",SUM($C168:$N168))</f>
        <v/>
      </c>
      <c r="P168" s="12">
        <f>IF($A168="","",IF(OR(NOT(ISNUMBER($B168)),$S168="No"),0,SUMPRODUCT(($C$2:$N$2&lt;=TODAY())*((($R168="")+($R168&lt;=$C$3:$N$3))&gt;0)*(($B168-$C168:$N168)&gt;0)*($B168-$C168:$N168))))</f>
        <v/>
      </c>
      <c r="Q168" s="13">
        <f>IF($A168="","",IF(NOT(ISNUMBER($B168)),"Check name",IF($S168="No","Inactive",IF($P168=0,"Paid",IF($T168&gt;0,"Overdue","Pending")))))</f>
        <v/>
      </c>
      <c r="R168" s="7">
        <f>IF($A168="","",IFERROR(IF(INDEX(Members!$H$2:$H$251,MATCH($A168,Members!$A$2:$A$251,0))="","",INDEX(Members!$H$2:$H$251,MATCH($A168,Members!$A$2:$A$251,0))),""))</f>
        <v/>
      </c>
      <c r="S168">
        <f>IF($A168="","",IFERROR(IF(INDEX(Members!$J$2:$J$251,MATCH($A168,Members!$A$2:$A$251,0))="No","No","Yes"),"Yes"))</f>
        <v/>
      </c>
      <c r="T168" s="8">
        <f>IF($A168="","",IF(OR(NOT(ISNUMBER($B168)),$S168="No"),0,SUMPRODUCT(($C$3:$N$3&lt;TODAY())*((($R168="")+($R168&lt;=$C$3:$N$3))&gt;0)*(($B168-$C168:$N168)&gt;0)*($B168-$C168:$N168))))</f>
        <v/>
      </c>
      <c r="U168" s="8">
        <f>IF(OR($A168="",NOT(ISNUMBER($B168)),$S168="No",$B$1&lt;&gt;YEAR(TODAY())),0,IF(OR($R168="",$R168&lt;=INDEX($C$3:$N$3,MONTH(TODAY()))),$B168,0))</f>
        <v/>
      </c>
      <c r="V168" s="8">
        <f>IF(OR($A168="",$B$1&lt;&gt;YEAR(TODAY())),0,N(INDEX($C168:$N168,MONTH(TODAY()))))</f>
        <v/>
      </c>
      <c r="W168">
        <f>IF($Q168="Overdue",COUNTIF($Q$5:$Q168,"Overdue"),"")</f>
        <v/>
      </c>
    </row>
    <row r="169">
      <c r="B169" s="12">
        <f>IF($A169="","",IFERROR(INDEX(Members!$I$2:$I$251,MATCH($A169,Members!$A$2:$A$251,0)),""))</f>
        <v/>
      </c>
      <c r="C169" s="8" t="n"/>
      <c r="D169" s="8" t="n"/>
      <c r="E169" s="8" t="n"/>
      <c r="F169" s="8" t="n"/>
      <c r="G169" s="8" t="n"/>
      <c r="H169" s="8" t="n"/>
      <c r="I169" s="8" t="n"/>
      <c r="J169" s="8" t="n"/>
      <c r="K169" s="8" t="n"/>
      <c r="L169" s="8" t="n"/>
      <c r="M169" s="8" t="n"/>
      <c r="N169" s="8" t="n"/>
      <c r="O169" s="12">
        <f>IF($A169="","",SUM($C169:$N169))</f>
        <v/>
      </c>
      <c r="P169" s="12">
        <f>IF($A169="","",IF(OR(NOT(ISNUMBER($B169)),$S169="No"),0,SUMPRODUCT(($C$2:$N$2&lt;=TODAY())*((($R169="")+($R169&lt;=$C$3:$N$3))&gt;0)*(($B169-$C169:$N169)&gt;0)*($B169-$C169:$N169))))</f>
        <v/>
      </c>
      <c r="Q169" s="13">
        <f>IF($A169="","",IF(NOT(ISNUMBER($B169)),"Check name",IF($S169="No","Inactive",IF($P169=0,"Paid",IF($T169&gt;0,"Overdue","Pending")))))</f>
        <v/>
      </c>
      <c r="R169" s="7">
        <f>IF($A169="","",IFERROR(IF(INDEX(Members!$H$2:$H$251,MATCH($A169,Members!$A$2:$A$251,0))="","",INDEX(Members!$H$2:$H$251,MATCH($A169,Members!$A$2:$A$251,0))),""))</f>
        <v/>
      </c>
      <c r="S169">
        <f>IF($A169="","",IFERROR(IF(INDEX(Members!$J$2:$J$251,MATCH($A169,Members!$A$2:$A$251,0))="No","No","Yes"),"Yes"))</f>
        <v/>
      </c>
      <c r="T169" s="8">
        <f>IF($A169="","",IF(OR(NOT(ISNUMBER($B169)),$S169="No"),0,SUMPRODUCT(($C$3:$N$3&lt;TODAY())*((($R169="")+($R169&lt;=$C$3:$N$3))&gt;0)*(($B169-$C169:$N169)&gt;0)*($B169-$C169:$N169))))</f>
        <v/>
      </c>
      <c r="U169" s="8">
        <f>IF(OR($A169="",NOT(ISNUMBER($B169)),$S169="No",$B$1&lt;&gt;YEAR(TODAY())),0,IF(OR($R169="",$R169&lt;=INDEX($C$3:$N$3,MONTH(TODAY()))),$B169,0))</f>
        <v/>
      </c>
      <c r="V169" s="8">
        <f>IF(OR($A169="",$B$1&lt;&gt;YEAR(TODAY())),0,N(INDEX($C169:$N169,MONTH(TODAY()))))</f>
        <v/>
      </c>
      <c r="W169">
        <f>IF($Q169="Overdue",COUNTIF($Q$5:$Q169,"Overdue"),"")</f>
        <v/>
      </c>
    </row>
    <row r="170">
      <c r="B170" s="12">
        <f>IF($A170="","",IFERROR(INDEX(Members!$I$2:$I$251,MATCH($A170,Members!$A$2:$A$251,0)),""))</f>
        <v/>
      </c>
      <c r="C170" s="8" t="n"/>
      <c r="D170" s="8" t="n"/>
      <c r="E170" s="8" t="n"/>
      <c r="F170" s="8" t="n"/>
      <c r="G170" s="8" t="n"/>
      <c r="H170" s="8" t="n"/>
      <c r="I170" s="8" t="n"/>
      <c r="J170" s="8" t="n"/>
      <c r="K170" s="8" t="n"/>
      <c r="L170" s="8" t="n"/>
      <c r="M170" s="8" t="n"/>
      <c r="N170" s="8" t="n"/>
      <c r="O170" s="12">
        <f>IF($A170="","",SUM($C170:$N170))</f>
        <v/>
      </c>
      <c r="P170" s="12">
        <f>IF($A170="","",IF(OR(NOT(ISNUMBER($B170)),$S170="No"),0,SUMPRODUCT(($C$2:$N$2&lt;=TODAY())*((($R170="")+($R170&lt;=$C$3:$N$3))&gt;0)*(($B170-$C170:$N170)&gt;0)*($B170-$C170:$N170))))</f>
        <v/>
      </c>
      <c r="Q170" s="13">
        <f>IF($A170="","",IF(NOT(ISNUMBER($B170)),"Check name",IF($S170="No","Inactive",IF($P170=0,"Paid",IF($T170&gt;0,"Overdue","Pending")))))</f>
        <v/>
      </c>
      <c r="R170" s="7">
        <f>IF($A170="","",IFERROR(IF(INDEX(Members!$H$2:$H$251,MATCH($A170,Members!$A$2:$A$251,0))="","",INDEX(Members!$H$2:$H$251,MATCH($A170,Members!$A$2:$A$251,0))),""))</f>
        <v/>
      </c>
      <c r="S170">
        <f>IF($A170="","",IFERROR(IF(INDEX(Members!$J$2:$J$251,MATCH($A170,Members!$A$2:$A$251,0))="No","No","Yes"),"Yes"))</f>
        <v/>
      </c>
      <c r="T170" s="8">
        <f>IF($A170="","",IF(OR(NOT(ISNUMBER($B170)),$S170="No"),0,SUMPRODUCT(($C$3:$N$3&lt;TODAY())*((($R170="")+($R170&lt;=$C$3:$N$3))&gt;0)*(($B170-$C170:$N170)&gt;0)*($B170-$C170:$N170))))</f>
        <v/>
      </c>
      <c r="U170" s="8">
        <f>IF(OR($A170="",NOT(ISNUMBER($B170)),$S170="No",$B$1&lt;&gt;YEAR(TODAY())),0,IF(OR($R170="",$R170&lt;=INDEX($C$3:$N$3,MONTH(TODAY()))),$B170,0))</f>
        <v/>
      </c>
      <c r="V170" s="8">
        <f>IF(OR($A170="",$B$1&lt;&gt;YEAR(TODAY())),0,N(INDEX($C170:$N170,MONTH(TODAY()))))</f>
        <v/>
      </c>
      <c r="W170">
        <f>IF($Q170="Overdue",COUNTIF($Q$5:$Q170,"Overdue"),"")</f>
        <v/>
      </c>
    </row>
    <row r="171">
      <c r="B171" s="12">
        <f>IF($A171="","",IFERROR(INDEX(Members!$I$2:$I$251,MATCH($A171,Members!$A$2:$A$251,0)),""))</f>
        <v/>
      </c>
      <c r="C171" s="8" t="n"/>
      <c r="D171" s="8" t="n"/>
      <c r="E171" s="8" t="n"/>
      <c r="F171" s="8" t="n"/>
      <c r="G171" s="8" t="n"/>
      <c r="H171" s="8" t="n"/>
      <c r="I171" s="8" t="n"/>
      <c r="J171" s="8" t="n"/>
      <c r="K171" s="8" t="n"/>
      <c r="L171" s="8" t="n"/>
      <c r="M171" s="8" t="n"/>
      <c r="N171" s="8" t="n"/>
      <c r="O171" s="12">
        <f>IF($A171="","",SUM($C171:$N171))</f>
        <v/>
      </c>
      <c r="P171" s="12">
        <f>IF($A171="","",IF(OR(NOT(ISNUMBER($B171)),$S171="No"),0,SUMPRODUCT(($C$2:$N$2&lt;=TODAY())*((($R171="")+($R171&lt;=$C$3:$N$3))&gt;0)*(($B171-$C171:$N171)&gt;0)*($B171-$C171:$N171))))</f>
        <v/>
      </c>
      <c r="Q171" s="13">
        <f>IF($A171="","",IF(NOT(ISNUMBER($B171)),"Check name",IF($S171="No","Inactive",IF($P171=0,"Paid",IF($T171&gt;0,"Overdue","Pending")))))</f>
        <v/>
      </c>
      <c r="R171" s="7">
        <f>IF($A171="","",IFERROR(IF(INDEX(Members!$H$2:$H$251,MATCH($A171,Members!$A$2:$A$251,0))="","",INDEX(Members!$H$2:$H$251,MATCH($A171,Members!$A$2:$A$251,0))),""))</f>
        <v/>
      </c>
      <c r="S171">
        <f>IF($A171="","",IFERROR(IF(INDEX(Members!$J$2:$J$251,MATCH($A171,Members!$A$2:$A$251,0))="No","No","Yes"),"Yes"))</f>
        <v/>
      </c>
      <c r="T171" s="8">
        <f>IF($A171="","",IF(OR(NOT(ISNUMBER($B171)),$S171="No"),0,SUMPRODUCT(($C$3:$N$3&lt;TODAY())*((($R171="")+($R171&lt;=$C$3:$N$3))&gt;0)*(($B171-$C171:$N171)&gt;0)*($B171-$C171:$N171))))</f>
        <v/>
      </c>
      <c r="U171" s="8">
        <f>IF(OR($A171="",NOT(ISNUMBER($B171)),$S171="No",$B$1&lt;&gt;YEAR(TODAY())),0,IF(OR($R171="",$R171&lt;=INDEX($C$3:$N$3,MONTH(TODAY()))),$B171,0))</f>
        <v/>
      </c>
      <c r="V171" s="8">
        <f>IF(OR($A171="",$B$1&lt;&gt;YEAR(TODAY())),0,N(INDEX($C171:$N171,MONTH(TODAY()))))</f>
        <v/>
      </c>
      <c r="W171">
        <f>IF($Q171="Overdue",COUNTIF($Q$5:$Q171,"Overdue"),"")</f>
        <v/>
      </c>
    </row>
    <row r="172">
      <c r="B172" s="12">
        <f>IF($A172="","",IFERROR(INDEX(Members!$I$2:$I$251,MATCH($A172,Members!$A$2:$A$251,0)),""))</f>
        <v/>
      </c>
      <c r="C172" s="8" t="n"/>
      <c r="D172" s="8" t="n"/>
      <c r="E172" s="8" t="n"/>
      <c r="F172" s="8" t="n"/>
      <c r="G172" s="8" t="n"/>
      <c r="H172" s="8" t="n"/>
      <c r="I172" s="8" t="n"/>
      <c r="J172" s="8" t="n"/>
      <c r="K172" s="8" t="n"/>
      <c r="L172" s="8" t="n"/>
      <c r="M172" s="8" t="n"/>
      <c r="N172" s="8" t="n"/>
      <c r="O172" s="12">
        <f>IF($A172="","",SUM($C172:$N172))</f>
        <v/>
      </c>
      <c r="P172" s="12">
        <f>IF($A172="","",IF(OR(NOT(ISNUMBER($B172)),$S172="No"),0,SUMPRODUCT(($C$2:$N$2&lt;=TODAY())*((($R172="")+($R172&lt;=$C$3:$N$3))&gt;0)*(($B172-$C172:$N172)&gt;0)*($B172-$C172:$N172))))</f>
        <v/>
      </c>
      <c r="Q172" s="13">
        <f>IF($A172="","",IF(NOT(ISNUMBER($B172)),"Check name",IF($S172="No","Inactive",IF($P172=0,"Paid",IF($T172&gt;0,"Overdue","Pending")))))</f>
        <v/>
      </c>
      <c r="R172" s="7">
        <f>IF($A172="","",IFERROR(IF(INDEX(Members!$H$2:$H$251,MATCH($A172,Members!$A$2:$A$251,0))="","",INDEX(Members!$H$2:$H$251,MATCH($A172,Members!$A$2:$A$251,0))),""))</f>
        <v/>
      </c>
      <c r="S172">
        <f>IF($A172="","",IFERROR(IF(INDEX(Members!$J$2:$J$251,MATCH($A172,Members!$A$2:$A$251,0))="No","No","Yes"),"Yes"))</f>
        <v/>
      </c>
      <c r="T172" s="8">
        <f>IF($A172="","",IF(OR(NOT(ISNUMBER($B172)),$S172="No"),0,SUMPRODUCT(($C$3:$N$3&lt;TODAY())*((($R172="")+($R172&lt;=$C$3:$N$3))&gt;0)*(($B172-$C172:$N172)&gt;0)*($B172-$C172:$N172))))</f>
        <v/>
      </c>
      <c r="U172" s="8">
        <f>IF(OR($A172="",NOT(ISNUMBER($B172)),$S172="No",$B$1&lt;&gt;YEAR(TODAY())),0,IF(OR($R172="",$R172&lt;=INDEX($C$3:$N$3,MONTH(TODAY()))),$B172,0))</f>
        <v/>
      </c>
      <c r="V172" s="8">
        <f>IF(OR($A172="",$B$1&lt;&gt;YEAR(TODAY())),0,N(INDEX($C172:$N172,MONTH(TODAY()))))</f>
        <v/>
      </c>
      <c r="W172">
        <f>IF($Q172="Overdue",COUNTIF($Q$5:$Q172,"Overdue"),"")</f>
        <v/>
      </c>
    </row>
    <row r="173">
      <c r="B173" s="12">
        <f>IF($A173="","",IFERROR(INDEX(Members!$I$2:$I$251,MATCH($A173,Members!$A$2:$A$251,0)),""))</f>
        <v/>
      </c>
      <c r="C173" s="8" t="n"/>
      <c r="D173" s="8" t="n"/>
      <c r="E173" s="8" t="n"/>
      <c r="F173" s="8" t="n"/>
      <c r="G173" s="8" t="n"/>
      <c r="H173" s="8" t="n"/>
      <c r="I173" s="8" t="n"/>
      <c r="J173" s="8" t="n"/>
      <c r="K173" s="8" t="n"/>
      <c r="L173" s="8" t="n"/>
      <c r="M173" s="8" t="n"/>
      <c r="N173" s="8" t="n"/>
      <c r="O173" s="12">
        <f>IF($A173="","",SUM($C173:$N173))</f>
        <v/>
      </c>
      <c r="P173" s="12">
        <f>IF($A173="","",IF(OR(NOT(ISNUMBER($B173)),$S173="No"),0,SUMPRODUCT(($C$2:$N$2&lt;=TODAY())*((($R173="")+($R173&lt;=$C$3:$N$3))&gt;0)*(($B173-$C173:$N173)&gt;0)*($B173-$C173:$N173))))</f>
        <v/>
      </c>
      <c r="Q173" s="13">
        <f>IF($A173="","",IF(NOT(ISNUMBER($B173)),"Check name",IF($S173="No","Inactive",IF($P173=0,"Paid",IF($T173&gt;0,"Overdue","Pending")))))</f>
        <v/>
      </c>
      <c r="R173" s="7">
        <f>IF($A173="","",IFERROR(IF(INDEX(Members!$H$2:$H$251,MATCH($A173,Members!$A$2:$A$251,0))="","",INDEX(Members!$H$2:$H$251,MATCH($A173,Members!$A$2:$A$251,0))),""))</f>
        <v/>
      </c>
      <c r="S173">
        <f>IF($A173="","",IFERROR(IF(INDEX(Members!$J$2:$J$251,MATCH($A173,Members!$A$2:$A$251,0))="No","No","Yes"),"Yes"))</f>
        <v/>
      </c>
      <c r="T173" s="8">
        <f>IF($A173="","",IF(OR(NOT(ISNUMBER($B173)),$S173="No"),0,SUMPRODUCT(($C$3:$N$3&lt;TODAY())*((($R173="")+($R173&lt;=$C$3:$N$3))&gt;0)*(($B173-$C173:$N173)&gt;0)*($B173-$C173:$N173))))</f>
        <v/>
      </c>
      <c r="U173" s="8">
        <f>IF(OR($A173="",NOT(ISNUMBER($B173)),$S173="No",$B$1&lt;&gt;YEAR(TODAY())),0,IF(OR($R173="",$R173&lt;=INDEX($C$3:$N$3,MONTH(TODAY()))),$B173,0))</f>
        <v/>
      </c>
      <c r="V173" s="8">
        <f>IF(OR($A173="",$B$1&lt;&gt;YEAR(TODAY())),0,N(INDEX($C173:$N173,MONTH(TODAY()))))</f>
        <v/>
      </c>
      <c r="W173">
        <f>IF($Q173="Overdue",COUNTIF($Q$5:$Q173,"Overdue"),"")</f>
        <v/>
      </c>
    </row>
    <row r="174">
      <c r="B174" s="12">
        <f>IF($A174="","",IFERROR(INDEX(Members!$I$2:$I$251,MATCH($A174,Members!$A$2:$A$251,0)),""))</f>
        <v/>
      </c>
      <c r="C174" s="8" t="n"/>
      <c r="D174" s="8" t="n"/>
      <c r="E174" s="8" t="n"/>
      <c r="F174" s="8" t="n"/>
      <c r="G174" s="8" t="n"/>
      <c r="H174" s="8" t="n"/>
      <c r="I174" s="8" t="n"/>
      <c r="J174" s="8" t="n"/>
      <c r="K174" s="8" t="n"/>
      <c r="L174" s="8" t="n"/>
      <c r="M174" s="8" t="n"/>
      <c r="N174" s="8" t="n"/>
      <c r="O174" s="12">
        <f>IF($A174="","",SUM($C174:$N174))</f>
        <v/>
      </c>
      <c r="P174" s="12">
        <f>IF($A174="","",IF(OR(NOT(ISNUMBER($B174)),$S174="No"),0,SUMPRODUCT(($C$2:$N$2&lt;=TODAY())*((($R174="")+($R174&lt;=$C$3:$N$3))&gt;0)*(($B174-$C174:$N174)&gt;0)*($B174-$C174:$N174))))</f>
        <v/>
      </c>
      <c r="Q174" s="13">
        <f>IF($A174="","",IF(NOT(ISNUMBER($B174)),"Check name",IF($S174="No","Inactive",IF($P174=0,"Paid",IF($T174&gt;0,"Overdue","Pending")))))</f>
        <v/>
      </c>
      <c r="R174" s="7">
        <f>IF($A174="","",IFERROR(IF(INDEX(Members!$H$2:$H$251,MATCH($A174,Members!$A$2:$A$251,0))="","",INDEX(Members!$H$2:$H$251,MATCH($A174,Members!$A$2:$A$251,0))),""))</f>
        <v/>
      </c>
      <c r="S174">
        <f>IF($A174="","",IFERROR(IF(INDEX(Members!$J$2:$J$251,MATCH($A174,Members!$A$2:$A$251,0))="No","No","Yes"),"Yes"))</f>
        <v/>
      </c>
      <c r="T174" s="8">
        <f>IF($A174="","",IF(OR(NOT(ISNUMBER($B174)),$S174="No"),0,SUMPRODUCT(($C$3:$N$3&lt;TODAY())*((($R174="")+($R174&lt;=$C$3:$N$3))&gt;0)*(($B174-$C174:$N174)&gt;0)*($B174-$C174:$N174))))</f>
        <v/>
      </c>
      <c r="U174" s="8">
        <f>IF(OR($A174="",NOT(ISNUMBER($B174)),$S174="No",$B$1&lt;&gt;YEAR(TODAY())),0,IF(OR($R174="",$R174&lt;=INDEX($C$3:$N$3,MONTH(TODAY()))),$B174,0))</f>
        <v/>
      </c>
      <c r="V174" s="8">
        <f>IF(OR($A174="",$B$1&lt;&gt;YEAR(TODAY())),0,N(INDEX($C174:$N174,MONTH(TODAY()))))</f>
        <v/>
      </c>
      <c r="W174">
        <f>IF($Q174="Overdue",COUNTIF($Q$5:$Q174,"Overdue"),"")</f>
        <v/>
      </c>
    </row>
    <row r="175">
      <c r="B175" s="12">
        <f>IF($A175="","",IFERROR(INDEX(Members!$I$2:$I$251,MATCH($A175,Members!$A$2:$A$251,0)),""))</f>
        <v/>
      </c>
      <c r="C175" s="8" t="n"/>
      <c r="D175" s="8" t="n"/>
      <c r="E175" s="8" t="n"/>
      <c r="F175" s="8" t="n"/>
      <c r="G175" s="8" t="n"/>
      <c r="H175" s="8" t="n"/>
      <c r="I175" s="8" t="n"/>
      <c r="J175" s="8" t="n"/>
      <c r="K175" s="8" t="n"/>
      <c r="L175" s="8" t="n"/>
      <c r="M175" s="8" t="n"/>
      <c r="N175" s="8" t="n"/>
      <c r="O175" s="12">
        <f>IF($A175="","",SUM($C175:$N175))</f>
        <v/>
      </c>
      <c r="P175" s="12">
        <f>IF($A175="","",IF(OR(NOT(ISNUMBER($B175)),$S175="No"),0,SUMPRODUCT(($C$2:$N$2&lt;=TODAY())*((($R175="")+($R175&lt;=$C$3:$N$3))&gt;0)*(($B175-$C175:$N175)&gt;0)*($B175-$C175:$N175))))</f>
        <v/>
      </c>
      <c r="Q175" s="13">
        <f>IF($A175="","",IF(NOT(ISNUMBER($B175)),"Check name",IF($S175="No","Inactive",IF($P175=0,"Paid",IF($T175&gt;0,"Overdue","Pending")))))</f>
        <v/>
      </c>
      <c r="R175" s="7">
        <f>IF($A175="","",IFERROR(IF(INDEX(Members!$H$2:$H$251,MATCH($A175,Members!$A$2:$A$251,0))="","",INDEX(Members!$H$2:$H$251,MATCH($A175,Members!$A$2:$A$251,0))),""))</f>
        <v/>
      </c>
      <c r="S175">
        <f>IF($A175="","",IFERROR(IF(INDEX(Members!$J$2:$J$251,MATCH($A175,Members!$A$2:$A$251,0))="No","No","Yes"),"Yes"))</f>
        <v/>
      </c>
      <c r="T175" s="8">
        <f>IF($A175="","",IF(OR(NOT(ISNUMBER($B175)),$S175="No"),0,SUMPRODUCT(($C$3:$N$3&lt;TODAY())*((($R175="")+($R175&lt;=$C$3:$N$3))&gt;0)*(($B175-$C175:$N175)&gt;0)*($B175-$C175:$N175))))</f>
        <v/>
      </c>
      <c r="U175" s="8">
        <f>IF(OR($A175="",NOT(ISNUMBER($B175)),$S175="No",$B$1&lt;&gt;YEAR(TODAY())),0,IF(OR($R175="",$R175&lt;=INDEX($C$3:$N$3,MONTH(TODAY()))),$B175,0))</f>
        <v/>
      </c>
      <c r="V175" s="8">
        <f>IF(OR($A175="",$B$1&lt;&gt;YEAR(TODAY())),0,N(INDEX($C175:$N175,MONTH(TODAY()))))</f>
        <v/>
      </c>
      <c r="W175">
        <f>IF($Q175="Overdue",COUNTIF($Q$5:$Q175,"Overdue"),"")</f>
        <v/>
      </c>
    </row>
    <row r="176">
      <c r="B176" s="12">
        <f>IF($A176="","",IFERROR(INDEX(Members!$I$2:$I$251,MATCH($A176,Members!$A$2:$A$251,0)),""))</f>
        <v/>
      </c>
      <c r="C176" s="8" t="n"/>
      <c r="D176" s="8" t="n"/>
      <c r="E176" s="8" t="n"/>
      <c r="F176" s="8" t="n"/>
      <c r="G176" s="8" t="n"/>
      <c r="H176" s="8" t="n"/>
      <c r="I176" s="8" t="n"/>
      <c r="J176" s="8" t="n"/>
      <c r="K176" s="8" t="n"/>
      <c r="L176" s="8" t="n"/>
      <c r="M176" s="8" t="n"/>
      <c r="N176" s="8" t="n"/>
      <c r="O176" s="12">
        <f>IF($A176="","",SUM($C176:$N176))</f>
        <v/>
      </c>
      <c r="P176" s="12">
        <f>IF($A176="","",IF(OR(NOT(ISNUMBER($B176)),$S176="No"),0,SUMPRODUCT(($C$2:$N$2&lt;=TODAY())*((($R176="")+($R176&lt;=$C$3:$N$3))&gt;0)*(($B176-$C176:$N176)&gt;0)*($B176-$C176:$N176))))</f>
        <v/>
      </c>
      <c r="Q176" s="13">
        <f>IF($A176="","",IF(NOT(ISNUMBER($B176)),"Check name",IF($S176="No","Inactive",IF($P176=0,"Paid",IF($T176&gt;0,"Overdue","Pending")))))</f>
        <v/>
      </c>
      <c r="R176" s="7">
        <f>IF($A176="","",IFERROR(IF(INDEX(Members!$H$2:$H$251,MATCH($A176,Members!$A$2:$A$251,0))="","",INDEX(Members!$H$2:$H$251,MATCH($A176,Members!$A$2:$A$251,0))),""))</f>
        <v/>
      </c>
      <c r="S176">
        <f>IF($A176="","",IFERROR(IF(INDEX(Members!$J$2:$J$251,MATCH($A176,Members!$A$2:$A$251,0))="No","No","Yes"),"Yes"))</f>
        <v/>
      </c>
      <c r="T176" s="8">
        <f>IF($A176="","",IF(OR(NOT(ISNUMBER($B176)),$S176="No"),0,SUMPRODUCT(($C$3:$N$3&lt;TODAY())*((($R176="")+($R176&lt;=$C$3:$N$3))&gt;0)*(($B176-$C176:$N176)&gt;0)*($B176-$C176:$N176))))</f>
        <v/>
      </c>
      <c r="U176" s="8">
        <f>IF(OR($A176="",NOT(ISNUMBER($B176)),$S176="No",$B$1&lt;&gt;YEAR(TODAY())),0,IF(OR($R176="",$R176&lt;=INDEX($C$3:$N$3,MONTH(TODAY()))),$B176,0))</f>
        <v/>
      </c>
      <c r="V176" s="8">
        <f>IF(OR($A176="",$B$1&lt;&gt;YEAR(TODAY())),0,N(INDEX($C176:$N176,MONTH(TODAY()))))</f>
        <v/>
      </c>
      <c r="W176">
        <f>IF($Q176="Overdue",COUNTIF($Q$5:$Q176,"Overdue"),"")</f>
        <v/>
      </c>
    </row>
    <row r="177">
      <c r="B177" s="12">
        <f>IF($A177="","",IFERROR(INDEX(Members!$I$2:$I$251,MATCH($A177,Members!$A$2:$A$251,0)),""))</f>
        <v/>
      </c>
      <c r="C177" s="8" t="n"/>
      <c r="D177" s="8" t="n"/>
      <c r="E177" s="8" t="n"/>
      <c r="F177" s="8" t="n"/>
      <c r="G177" s="8" t="n"/>
      <c r="H177" s="8" t="n"/>
      <c r="I177" s="8" t="n"/>
      <c r="J177" s="8" t="n"/>
      <c r="K177" s="8" t="n"/>
      <c r="L177" s="8" t="n"/>
      <c r="M177" s="8" t="n"/>
      <c r="N177" s="8" t="n"/>
      <c r="O177" s="12">
        <f>IF($A177="","",SUM($C177:$N177))</f>
        <v/>
      </c>
      <c r="P177" s="12">
        <f>IF($A177="","",IF(OR(NOT(ISNUMBER($B177)),$S177="No"),0,SUMPRODUCT(($C$2:$N$2&lt;=TODAY())*((($R177="")+($R177&lt;=$C$3:$N$3))&gt;0)*(($B177-$C177:$N177)&gt;0)*($B177-$C177:$N177))))</f>
        <v/>
      </c>
      <c r="Q177" s="13">
        <f>IF($A177="","",IF(NOT(ISNUMBER($B177)),"Check name",IF($S177="No","Inactive",IF($P177=0,"Paid",IF($T177&gt;0,"Overdue","Pending")))))</f>
        <v/>
      </c>
      <c r="R177" s="7">
        <f>IF($A177="","",IFERROR(IF(INDEX(Members!$H$2:$H$251,MATCH($A177,Members!$A$2:$A$251,0))="","",INDEX(Members!$H$2:$H$251,MATCH($A177,Members!$A$2:$A$251,0))),""))</f>
        <v/>
      </c>
      <c r="S177">
        <f>IF($A177="","",IFERROR(IF(INDEX(Members!$J$2:$J$251,MATCH($A177,Members!$A$2:$A$251,0))="No","No","Yes"),"Yes"))</f>
        <v/>
      </c>
      <c r="T177" s="8">
        <f>IF($A177="","",IF(OR(NOT(ISNUMBER($B177)),$S177="No"),0,SUMPRODUCT(($C$3:$N$3&lt;TODAY())*((($R177="")+($R177&lt;=$C$3:$N$3))&gt;0)*(($B177-$C177:$N177)&gt;0)*($B177-$C177:$N177))))</f>
        <v/>
      </c>
      <c r="U177" s="8">
        <f>IF(OR($A177="",NOT(ISNUMBER($B177)),$S177="No",$B$1&lt;&gt;YEAR(TODAY())),0,IF(OR($R177="",$R177&lt;=INDEX($C$3:$N$3,MONTH(TODAY()))),$B177,0))</f>
        <v/>
      </c>
      <c r="V177" s="8">
        <f>IF(OR($A177="",$B$1&lt;&gt;YEAR(TODAY())),0,N(INDEX($C177:$N177,MONTH(TODAY()))))</f>
        <v/>
      </c>
      <c r="W177">
        <f>IF($Q177="Overdue",COUNTIF($Q$5:$Q177,"Overdue"),"")</f>
        <v/>
      </c>
    </row>
    <row r="178">
      <c r="B178" s="12">
        <f>IF($A178="","",IFERROR(INDEX(Members!$I$2:$I$251,MATCH($A178,Members!$A$2:$A$251,0)),""))</f>
        <v/>
      </c>
      <c r="C178" s="8" t="n"/>
      <c r="D178" s="8" t="n"/>
      <c r="E178" s="8" t="n"/>
      <c r="F178" s="8" t="n"/>
      <c r="G178" s="8" t="n"/>
      <c r="H178" s="8" t="n"/>
      <c r="I178" s="8" t="n"/>
      <c r="J178" s="8" t="n"/>
      <c r="K178" s="8" t="n"/>
      <c r="L178" s="8" t="n"/>
      <c r="M178" s="8" t="n"/>
      <c r="N178" s="8" t="n"/>
      <c r="O178" s="12">
        <f>IF($A178="","",SUM($C178:$N178))</f>
        <v/>
      </c>
      <c r="P178" s="12">
        <f>IF($A178="","",IF(OR(NOT(ISNUMBER($B178)),$S178="No"),0,SUMPRODUCT(($C$2:$N$2&lt;=TODAY())*((($R178="")+($R178&lt;=$C$3:$N$3))&gt;0)*(($B178-$C178:$N178)&gt;0)*($B178-$C178:$N178))))</f>
        <v/>
      </c>
      <c r="Q178" s="13">
        <f>IF($A178="","",IF(NOT(ISNUMBER($B178)),"Check name",IF($S178="No","Inactive",IF($P178=0,"Paid",IF($T178&gt;0,"Overdue","Pending")))))</f>
        <v/>
      </c>
      <c r="R178" s="7">
        <f>IF($A178="","",IFERROR(IF(INDEX(Members!$H$2:$H$251,MATCH($A178,Members!$A$2:$A$251,0))="","",INDEX(Members!$H$2:$H$251,MATCH($A178,Members!$A$2:$A$251,0))),""))</f>
        <v/>
      </c>
      <c r="S178">
        <f>IF($A178="","",IFERROR(IF(INDEX(Members!$J$2:$J$251,MATCH($A178,Members!$A$2:$A$251,0))="No","No","Yes"),"Yes"))</f>
        <v/>
      </c>
      <c r="T178" s="8">
        <f>IF($A178="","",IF(OR(NOT(ISNUMBER($B178)),$S178="No"),0,SUMPRODUCT(($C$3:$N$3&lt;TODAY())*((($R178="")+($R178&lt;=$C$3:$N$3))&gt;0)*(($B178-$C178:$N178)&gt;0)*($B178-$C178:$N178))))</f>
        <v/>
      </c>
      <c r="U178" s="8">
        <f>IF(OR($A178="",NOT(ISNUMBER($B178)),$S178="No",$B$1&lt;&gt;YEAR(TODAY())),0,IF(OR($R178="",$R178&lt;=INDEX($C$3:$N$3,MONTH(TODAY()))),$B178,0))</f>
        <v/>
      </c>
      <c r="V178" s="8">
        <f>IF(OR($A178="",$B$1&lt;&gt;YEAR(TODAY())),0,N(INDEX($C178:$N178,MONTH(TODAY()))))</f>
        <v/>
      </c>
      <c r="W178">
        <f>IF($Q178="Overdue",COUNTIF($Q$5:$Q178,"Overdue"),"")</f>
        <v/>
      </c>
    </row>
    <row r="179">
      <c r="B179" s="12">
        <f>IF($A179="","",IFERROR(INDEX(Members!$I$2:$I$251,MATCH($A179,Members!$A$2:$A$251,0)),""))</f>
        <v/>
      </c>
      <c r="C179" s="8" t="n"/>
      <c r="D179" s="8" t="n"/>
      <c r="E179" s="8" t="n"/>
      <c r="F179" s="8" t="n"/>
      <c r="G179" s="8" t="n"/>
      <c r="H179" s="8" t="n"/>
      <c r="I179" s="8" t="n"/>
      <c r="J179" s="8" t="n"/>
      <c r="K179" s="8" t="n"/>
      <c r="L179" s="8" t="n"/>
      <c r="M179" s="8" t="n"/>
      <c r="N179" s="8" t="n"/>
      <c r="O179" s="12">
        <f>IF($A179="","",SUM($C179:$N179))</f>
        <v/>
      </c>
      <c r="P179" s="12">
        <f>IF($A179="","",IF(OR(NOT(ISNUMBER($B179)),$S179="No"),0,SUMPRODUCT(($C$2:$N$2&lt;=TODAY())*((($R179="")+($R179&lt;=$C$3:$N$3))&gt;0)*(($B179-$C179:$N179)&gt;0)*($B179-$C179:$N179))))</f>
        <v/>
      </c>
      <c r="Q179" s="13">
        <f>IF($A179="","",IF(NOT(ISNUMBER($B179)),"Check name",IF($S179="No","Inactive",IF($P179=0,"Paid",IF($T179&gt;0,"Overdue","Pending")))))</f>
        <v/>
      </c>
      <c r="R179" s="7">
        <f>IF($A179="","",IFERROR(IF(INDEX(Members!$H$2:$H$251,MATCH($A179,Members!$A$2:$A$251,0))="","",INDEX(Members!$H$2:$H$251,MATCH($A179,Members!$A$2:$A$251,0))),""))</f>
        <v/>
      </c>
      <c r="S179">
        <f>IF($A179="","",IFERROR(IF(INDEX(Members!$J$2:$J$251,MATCH($A179,Members!$A$2:$A$251,0))="No","No","Yes"),"Yes"))</f>
        <v/>
      </c>
      <c r="T179" s="8">
        <f>IF($A179="","",IF(OR(NOT(ISNUMBER($B179)),$S179="No"),0,SUMPRODUCT(($C$3:$N$3&lt;TODAY())*((($R179="")+($R179&lt;=$C$3:$N$3))&gt;0)*(($B179-$C179:$N179)&gt;0)*($B179-$C179:$N179))))</f>
        <v/>
      </c>
      <c r="U179" s="8">
        <f>IF(OR($A179="",NOT(ISNUMBER($B179)),$S179="No",$B$1&lt;&gt;YEAR(TODAY())),0,IF(OR($R179="",$R179&lt;=INDEX($C$3:$N$3,MONTH(TODAY()))),$B179,0))</f>
        <v/>
      </c>
      <c r="V179" s="8">
        <f>IF(OR($A179="",$B$1&lt;&gt;YEAR(TODAY())),0,N(INDEX($C179:$N179,MONTH(TODAY()))))</f>
        <v/>
      </c>
      <c r="W179">
        <f>IF($Q179="Overdue",COUNTIF($Q$5:$Q179,"Overdue"),"")</f>
        <v/>
      </c>
    </row>
    <row r="180">
      <c r="B180" s="12">
        <f>IF($A180="","",IFERROR(INDEX(Members!$I$2:$I$251,MATCH($A180,Members!$A$2:$A$251,0)),""))</f>
        <v/>
      </c>
      <c r="C180" s="8" t="n"/>
      <c r="D180" s="8" t="n"/>
      <c r="E180" s="8" t="n"/>
      <c r="F180" s="8" t="n"/>
      <c r="G180" s="8" t="n"/>
      <c r="H180" s="8" t="n"/>
      <c r="I180" s="8" t="n"/>
      <c r="J180" s="8" t="n"/>
      <c r="K180" s="8" t="n"/>
      <c r="L180" s="8" t="n"/>
      <c r="M180" s="8" t="n"/>
      <c r="N180" s="8" t="n"/>
      <c r="O180" s="12">
        <f>IF($A180="","",SUM($C180:$N180))</f>
        <v/>
      </c>
      <c r="P180" s="12">
        <f>IF($A180="","",IF(OR(NOT(ISNUMBER($B180)),$S180="No"),0,SUMPRODUCT(($C$2:$N$2&lt;=TODAY())*((($R180="")+($R180&lt;=$C$3:$N$3))&gt;0)*(($B180-$C180:$N180)&gt;0)*($B180-$C180:$N180))))</f>
        <v/>
      </c>
      <c r="Q180" s="13">
        <f>IF($A180="","",IF(NOT(ISNUMBER($B180)),"Check name",IF($S180="No","Inactive",IF($P180=0,"Paid",IF($T180&gt;0,"Overdue","Pending")))))</f>
        <v/>
      </c>
      <c r="R180" s="7">
        <f>IF($A180="","",IFERROR(IF(INDEX(Members!$H$2:$H$251,MATCH($A180,Members!$A$2:$A$251,0))="","",INDEX(Members!$H$2:$H$251,MATCH($A180,Members!$A$2:$A$251,0))),""))</f>
        <v/>
      </c>
      <c r="S180">
        <f>IF($A180="","",IFERROR(IF(INDEX(Members!$J$2:$J$251,MATCH($A180,Members!$A$2:$A$251,0))="No","No","Yes"),"Yes"))</f>
        <v/>
      </c>
      <c r="T180" s="8">
        <f>IF($A180="","",IF(OR(NOT(ISNUMBER($B180)),$S180="No"),0,SUMPRODUCT(($C$3:$N$3&lt;TODAY())*((($R180="")+($R180&lt;=$C$3:$N$3))&gt;0)*(($B180-$C180:$N180)&gt;0)*($B180-$C180:$N180))))</f>
        <v/>
      </c>
      <c r="U180" s="8">
        <f>IF(OR($A180="",NOT(ISNUMBER($B180)),$S180="No",$B$1&lt;&gt;YEAR(TODAY())),0,IF(OR($R180="",$R180&lt;=INDEX($C$3:$N$3,MONTH(TODAY()))),$B180,0))</f>
        <v/>
      </c>
      <c r="V180" s="8">
        <f>IF(OR($A180="",$B$1&lt;&gt;YEAR(TODAY())),0,N(INDEX($C180:$N180,MONTH(TODAY()))))</f>
        <v/>
      </c>
      <c r="W180">
        <f>IF($Q180="Overdue",COUNTIF($Q$5:$Q180,"Overdue"),"")</f>
        <v/>
      </c>
    </row>
    <row r="181">
      <c r="B181" s="12">
        <f>IF($A181="","",IFERROR(INDEX(Members!$I$2:$I$251,MATCH($A181,Members!$A$2:$A$251,0)),""))</f>
        <v/>
      </c>
      <c r="C181" s="8" t="n"/>
      <c r="D181" s="8" t="n"/>
      <c r="E181" s="8" t="n"/>
      <c r="F181" s="8" t="n"/>
      <c r="G181" s="8" t="n"/>
      <c r="H181" s="8" t="n"/>
      <c r="I181" s="8" t="n"/>
      <c r="J181" s="8" t="n"/>
      <c r="K181" s="8" t="n"/>
      <c r="L181" s="8" t="n"/>
      <c r="M181" s="8" t="n"/>
      <c r="N181" s="8" t="n"/>
      <c r="O181" s="12">
        <f>IF($A181="","",SUM($C181:$N181))</f>
        <v/>
      </c>
      <c r="P181" s="12">
        <f>IF($A181="","",IF(OR(NOT(ISNUMBER($B181)),$S181="No"),0,SUMPRODUCT(($C$2:$N$2&lt;=TODAY())*((($R181="")+($R181&lt;=$C$3:$N$3))&gt;0)*(($B181-$C181:$N181)&gt;0)*($B181-$C181:$N181))))</f>
        <v/>
      </c>
      <c r="Q181" s="13">
        <f>IF($A181="","",IF(NOT(ISNUMBER($B181)),"Check name",IF($S181="No","Inactive",IF($P181=0,"Paid",IF($T181&gt;0,"Overdue","Pending")))))</f>
        <v/>
      </c>
      <c r="R181" s="7">
        <f>IF($A181="","",IFERROR(IF(INDEX(Members!$H$2:$H$251,MATCH($A181,Members!$A$2:$A$251,0))="","",INDEX(Members!$H$2:$H$251,MATCH($A181,Members!$A$2:$A$251,0))),""))</f>
        <v/>
      </c>
      <c r="S181">
        <f>IF($A181="","",IFERROR(IF(INDEX(Members!$J$2:$J$251,MATCH($A181,Members!$A$2:$A$251,0))="No","No","Yes"),"Yes"))</f>
        <v/>
      </c>
      <c r="T181" s="8">
        <f>IF($A181="","",IF(OR(NOT(ISNUMBER($B181)),$S181="No"),0,SUMPRODUCT(($C$3:$N$3&lt;TODAY())*((($R181="")+($R181&lt;=$C$3:$N$3))&gt;0)*(($B181-$C181:$N181)&gt;0)*($B181-$C181:$N181))))</f>
        <v/>
      </c>
      <c r="U181" s="8">
        <f>IF(OR($A181="",NOT(ISNUMBER($B181)),$S181="No",$B$1&lt;&gt;YEAR(TODAY())),0,IF(OR($R181="",$R181&lt;=INDEX($C$3:$N$3,MONTH(TODAY()))),$B181,0))</f>
        <v/>
      </c>
      <c r="V181" s="8">
        <f>IF(OR($A181="",$B$1&lt;&gt;YEAR(TODAY())),0,N(INDEX($C181:$N181,MONTH(TODAY()))))</f>
        <v/>
      </c>
      <c r="W181">
        <f>IF($Q181="Overdue",COUNTIF($Q$5:$Q181,"Overdue"),"")</f>
        <v/>
      </c>
    </row>
    <row r="182">
      <c r="B182" s="12">
        <f>IF($A182="","",IFERROR(INDEX(Members!$I$2:$I$251,MATCH($A182,Members!$A$2:$A$251,0)),""))</f>
        <v/>
      </c>
      <c r="C182" s="8" t="n"/>
      <c r="D182" s="8" t="n"/>
      <c r="E182" s="8" t="n"/>
      <c r="F182" s="8" t="n"/>
      <c r="G182" s="8" t="n"/>
      <c r="H182" s="8" t="n"/>
      <c r="I182" s="8" t="n"/>
      <c r="J182" s="8" t="n"/>
      <c r="K182" s="8" t="n"/>
      <c r="L182" s="8" t="n"/>
      <c r="M182" s="8" t="n"/>
      <c r="N182" s="8" t="n"/>
      <c r="O182" s="12">
        <f>IF($A182="","",SUM($C182:$N182))</f>
        <v/>
      </c>
      <c r="P182" s="12">
        <f>IF($A182="","",IF(OR(NOT(ISNUMBER($B182)),$S182="No"),0,SUMPRODUCT(($C$2:$N$2&lt;=TODAY())*((($R182="")+($R182&lt;=$C$3:$N$3))&gt;0)*(($B182-$C182:$N182)&gt;0)*($B182-$C182:$N182))))</f>
        <v/>
      </c>
      <c r="Q182" s="13">
        <f>IF($A182="","",IF(NOT(ISNUMBER($B182)),"Check name",IF($S182="No","Inactive",IF($P182=0,"Paid",IF($T182&gt;0,"Overdue","Pending")))))</f>
        <v/>
      </c>
      <c r="R182" s="7">
        <f>IF($A182="","",IFERROR(IF(INDEX(Members!$H$2:$H$251,MATCH($A182,Members!$A$2:$A$251,0))="","",INDEX(Members!$H$2:$H$251,MATCH($A182,Members!$A$2:$A$251,0))),""))</f>
        <v/>
      </c>
      <c r="S182">
        <f>IF($A182="","",IFERROR(IF(INDEX(Members!$J$2:$J$251,MATCH($A182,Members!$A$2:$A$251,0))="No","No","Yes"),"Yes"))</f>
        <v/>
      </c>
      <c r="T182" s="8">
        <f>IF($A182="","",IF(OR(NOT(ISNUMBER($B182)),$S182="No"),0,SUMPRODUCT(($C$3:$N$3&lt;TODAY())*((($R182="")+($R182&lt;=$C$3:$N$3))&gt;0)*(($B182-$C182:$N182)&gt;0)*($B182-$C182:$N182))))</f>
        <v/>
      </c>
      <c r="U182" s="8">
        <f>IF(OR($A182="",NOT(ISNUMBER($B182)),$S182="No",$B$1&lt;&gt;YEAR(TODAY())),0,IF(OR($R182="",$R182&lt;=INDEX($C$3:$N$3,MONTH(TODAY()))),$B182,0))</f>
        <v/>
      </c>
      <c r="V182" s="8">
        <f>IF(OR($A182="",$B$1&lt;&gt;YEAR(TODAY())),0,N(INDEX($C182:$N182,MONTH(TODAY()))))</f>
        <v/>
      </c>
      <c r="W182">
        <f>IF($Q182="Overdue",COUNTIF($Q$5:$Q182,"Overdue"),"")</f>
        <v/>
      </c>
    </row>
    <row r="183">
      <c r="B183" s="12">
        <f>IF($A183="","",IFERROR(INDEX(Members!$I$2:$I$251,MATCH($A183,Members!$A$2:$A$251,0)),""))</f>
        <v/>
      </c>
      <c r="C183" s="8" t="n"/>
      <c r="D183" s="8" t="n"/>
      <c r="E183" s="8" t="n"/>
      <c r="F183" s="8" t="n"/>
      <c r="G183" s="8" t="n"/>
      <c r="H183" s="8" t="n"/>
      <c r="I183" s="8" t="n"/>
      <c r="J183" s="8" t="n"/>
      <c r="K183" s="8" t="n"/>
      <c r="L183" s="8" t="n"/>
      <c r="M183" s="8" t="n"/>
      <c r="N183" s="8" t="n"/>
      <c r="O183" s="12">
        <f>IF($A183="","",SUM($C183:$N183))</f>
        <v/>
      </c>
      <c r="P183" s="12">
        <f>IF($A183="","",IF(OR(NOT(ISNUMBER($B183)),$S183="No"),0,SUMPRODUCT(($C$2:$N$2&lt;=TODAY())*((($R183="")+($R183&lt;=$C$3:$N$3))&gt;0)*(($B183-$C183:$N183)&gt;0)*($B183-$C183:$N183))))</f>
        <v/>
      </c>
      <c r="Q183" s="13">
        <f>IF($A183="","",IF(NOT(ISNUMBER($B183)),"Check name",IF($S183="No","Inactive",IF($P183=0,"Paid",IF($T183&gt;0,"Overdue","Pending")))))</f>
        <v/>
      </c>
      <c r="R183" s="7">
        <f>IF($A183="","",IFERROR(IF(INDEX(Members!$H$2:$H$251,MATCH($A183,Members!$A$2:$A$251,0))="","",INDEX(Members!$H$2:$H$251,MATCH($A183,Members!$A$2:$A$251,0))),""))</f>
        <v/>
      </c>
      <c r="S183">
        <f>IF($A183="","",IFERROR(IF(INDEX(Members!$J$2:$J$251,MATCH($A183,Members!$A$2:$A$251,0))="No","No","Yes"),"Yes"))</f>
        <v/>
      </c>
      <c r="T183" s="8">
        <f>IF($A183="","",IF(OR(NOT(ISNUMBER($B183)),$S183="No"),0,SUMPRODUCT(($C$3:$N$3&lt;TODAY())*((($R183="")+($R183&lt;=$C$3:$N$3))&gt;0)*(($B183-$C183:$N183)&gt;0)*($B183-$C183:$N183))))</f>
        <v/>
      </c>
      <c r="U183" s="8">
        <f>IF(OR($A183="",NOT(ISNUMBER($B183)),$S183="No",$B$1&lt;&gt;YEAR(TODAY())),0,IF(OR($R183="",$R183&lt;=INDEX($C$3:$N$3,MONTH(TODAY()))),$B183,0))</f>
        <v/>
      </c>
      <c r="V183" s="8">
        <f>IF(OR($A183="",$B$1&lt;&gt;YEAR(TODAY())),0,N(INDEX($C183:$N183,MONTH(TODAY()))))</f>
        <v/>
      </c>
      <c r="W183">
        <f>IF($Q183="Overdue",COUNTIF($Q$5:$Q183,"Overdue"),"")</f>
        <v/>
      </c>
    </row>
    <row r="184">
      <c r="B184" s="12">
        <f>IF($A184="","",IFERROR(INDEX(Members!$I$2:$I$251,MATCH($A184,Members!$A$2:$A$251,0)),""))</f>
        <v/>
      </c>
      <c r="C184" s="8" t="n"/>
      <c r="D184" s="8" t="n"/>
      <c r="E184" s="8" t="n"/>
      <c r="F184" s="8" t="n"/>
      <c r="G184" s="8" t="n"/>
      <c r="H184" s="8" t="n"/>
      <c r="I184" s="8" t="n"/>
      <c r="J184" s="8" t="n"/>
      <c r="K184" s="8" t="n"/>
      <c r="L184" s="8" t="n"/>
      <c r="M184" s="8" t="n"/>
      <c r="N184" s="8" t="n"/>
      <c r="O184" s="12">
        <f>IF($A184="","",SUM($C184:$N184))</f>
        <v/>
      </c>
      <c r="P184" s="12">
        <f>IF($A184="","",IF(OR(NOT(ISNUMBER($B184)),$S184="No"),0,SUMPRODUCT(($C$2:$N$2&lt;=TODAY())*((($R184="")+($R184&lt;=$C$3:$N$3))&gt;0)*(($B184-$C184:$N184)&gt;0)*($B184-$C184:$N184))))</f>
        <v/>
      </c>
      <c r="Q184" s="13">
        <f>IF($A184="","",IF(NOT(ISNUMBER($B184)),"Check name",IF($S184="No","Inactive",IF($P184=0,"Paid",IF($T184&gt;0,"Overdue","Pending")))))</f>
        <v/>
      </c>
      <c r="R184" s="7">
        <f>IF($A184="","",IFERROR(IF(INDEX(Members!$H$2:$H$251,MATCH($A184,Members!$A$2:$A$251,0))="","",INDEX(Members!$H$2:$H$251,MATCH($A184,Members!$A$2:$A$251,0))),""))</f>
        <v/>
      </c>
      <c r="S184">
        <f>IF($A184="","",IFERROR(IF(INDEX(Members!$J$2:$J$251,MATCH($A184,Members!$A$2:$A$251,0))="No","No","Yes"),"Yes"))</f>
        <v/>
      </c>
      <c r="T184" s="8">
        <f>IF($A184="","",IF(OR(NOT(ISNUMBER($B184)),$S184="No"),0,SUMPRODUCT(($C$3:$N$3&lt;TODAY())*((($R184="")+($R184&lt;=$C$3:$N$3))&gt;0)*(($B184-$C184:$N184)&gt;0)*($B184-$C184:$N184))))</f>
        <v/>
      </c>
      <c r="U184" s="8">
        <f>IF(OR($A184="",NOT(ISNUMBER($B184)),$S184="No",$B$1&lt;&gt;YEAR(TODAY())),0,IF(OR($R184="",$R184&lt;=INDEX($C$3:$N$3,MONTH(TODAY()))),$B184,0))</f>
        <v/>
      </c>
      <c r="V184" s="8">
        <f>IF(OR($A184="",$B$1&lt;&gt;YEAR(TODAY())),0,N(INDEX($C184:$N184,MONTH(TODAY()))))</f>
        <v/>
      </c>
      <c r="W184">
        <f>IF($Q184="Overdue",COUNTIF($Q$5:$Q184,"Overdue"),"")</f>
        <v/>
      </c>
    </row>
    <row r="185">
      <c r="B185" s="12">
        <f>IF($A185="","",IFERROR(INDEX(Members!$I$2:$I$251,MATCH($A185,Members!$A$2:$A$251,0)),""))</f>
        <v/>
      </c>
      <c r="C185" s="8" t="n"/>
      <c r="D185" s="8" t="n"/>
      <c r="E185" s="8" t="n"/>
      <c r="F185" s="8" t="n"/>
      <c r="G185" s="8" t="n"/>
      <c r="H185" s="8" t="n"/>
      <c r="I185" s="8" t="n"/>
      <c r="J185" s="8" t="n"/>
      <c r="K185" s="8" t="n"/>
      <c r="L185" s="8" t="n"/>
      <c r="M185" s="8" t="n"/>
      <c r="N185" s="8" t="n"/>
      <c r="O185" s="12">
        <f>IF($A185="","",SUM($C185:$N185))</f>
        <v/>
      </c>
      <c r="P185" s="12">
        <f>IF($A185="","",IF(OR(NOT(ISNUMBER($B185)),$S185="No"),0,SUMPRODUCT(($C$2:$N$2&lt;=TODAY())*((($R185="")+($R185&lt;=$C$3:$N$3))&gt;0)*(($B185-$C185:$N185)&gt;0)*($B185-$C185:$N185))))</f>
        <v/>
      </c>
      <c r="Q185" s="13">
        <f>IF($A185="","",IF(NOT(ISNUMBER($B185)),"Check name",IF($S185="No","Inactive",IF($P185=0,"Paid",IF($T185&gt;0,"Overdue","Pending")))))</f>
        <v/>
      </c>
      <c r="R185" s="7">
        <f>IF($A185="","",IFERROR(IF(INDEX(Members!$H$2:$H$251,MATCH($A185,Members!$A$2:$A$251,0))="","",INDEX(Members!$H$2:$H$251,MATCH($A185,Members!$A$2:$A$251,0))),""))</f>
        <v/>
      </c>
      <c r="S185">
        <f>IF($A185="","",IFERROR(IF(INDEX(Members!$J$2:$J$251,MATCH($A185,Members!$A$2:$A$251,0))="No","No","Yes"),"Yes"))</f>
        <v/>
      </c>
      <c r="T185" s="8">
        <f>IF($A185="","",IF(OR(NOT(ISNUMBER($B185)),$S185="No"),0,SUMPRODUCT(($C$3:$N$3&lt;TODAY())*((($R185="")+($R185&lt;=$C$3:$N$3))&gt;0)*(($B185-$C185:$N185)&gt;0)*($B185-$C185:$N185))))</f>
        <v/>
      </c>
      <c r="U185" s="8">
        <f>IF(OR($A185="",NOT(ISNUMBER($B185)),$S185="No",$B$1&lt;&gt;YEAR(TODAY())),0,IF(OR($R185="",$R185&lt;=INDEX($C$3:$N$3,MONTH(TODAY()))),$B185,0))</f>
        <v/>
      </c>
      <c r="V185" s="8">
        <f>IF(OR($A185="",$B$1&lt;&gt;YEAR(TODAY())),0,N(INDEX($C185:$N185,MONTH(TODAY()))))</f>
        <v/>
      </c>
      <c r="W185">
        <f>IF($Q185="Overdue",COUNTIF($Q$5:$Q185,"Overdue"),"")</f>
        <v/>
      </c>
    </row>
    <row r="186">
      <c r="B186" s="12">
        <f>IF($A186="","",IFERROR(INDEX(Members!$I$2:$I$251,MATCH($A186,Members!$A$2:$A$251,0)),""))</f>
        <v/>
      </c>
      <c r="C186" s="8" t="n"/>
      <c r="D186" s="8" t="n"/>
      <c r="E186" s="8" t="n"/>
      <c r="F186" s="8" t="n"/>
      <c r="G186" s="8" t="n"/>
      <c r="H186" s="8" t="n"/>
      <c r="I186" s="8" t="n"/>
      <c r="J186" s="8" t="n"/>
      <c r="K186" s="8" t="n"/>
      <c r="L186" s="8" t="n"/>
      <c r="M186" s="8" t="n"/>
      <c r="N186" s="8" t="n"/>
      <c r="O186" s="12">
        <f>IF($A186="","",SUM($C186:$N186))</f>
        <v/>
      </c>
      <c r="P186" s="12">
        <f>IF($A186="","",IF(OR(NOT(ISNUMBER($B186)),$S186="No"),0,SUMPRODUCT(($C$2:$N$2&lt;=TODAY())*((($R186="")+($R186&lt;=$C$3:$N$3))&gt;0)*(($B186-$C186:$N186)&gt;0)*($B186-$C186:$N186))))</f>
        <v/>
      </c>
      <c r="Q186" s="13">
        <f>IF($A186="","",IF(NOT(ISNUMBER($B186)),"Check name",IF($S186="No","Inactive",IF($P186=0,"Paid",IF($T186&gt;0,"Overdue","Pending")))))</f>
        <v/>
      </c>
      <c r="R186" s="7">
        <f>IF($A186="","",IFERROR(IF(INDEX(Members!$H$2:$H$251,MATCH($A186,Members!$A$2:$A$251,0))="","",INDEX(Members!$H$2:$H$251,MATCH($A186,Members!$A$2:$A$251,0))),""))</f>
        <v/>
      </c>
      <c r="S186">
        <f>IF($A186="","",IFERROR(IF(INDEX(Members!$J$2:$J$251,MATCH($A186,Members!$A$2:$A$251,0))="No","No","Yes"),"Yes"))</f>
        <v/>
      </c>
      <c r="T186" s="8">
        <f>IF($A186="","",IF(OR(NOT(ISNUMBER($B186)),$S186="No"),0,SUMPRODUCT(($C$3:$N$3&lt;TODAY())*((($R186="")+($R186&lt;=$C$3:$N$3))&gt;0)*(($B186-$C186:$N186)&gt;0)*($B186-$C186:$N186))))</f>
        <v/>
      </c>
      <c r="U186" s="8">
        <f>IF(OR($A186="",NOT(ISNUMBER($B186)),$S186="No",$B$1&lt;&gt;YEAR(TODAY())),0,IF(OR($R186="",$R186&lt;=INDEX($C$3:$N$3,MONTH(TODAY()))),$B186,0))</f>
        <v/>
      </c>
      <c r="V186" s="8">
        <f>IF(OR($A186="",$B$1&lt;&gt;YEAR(TODAY())),0,N(INDEX($C186:$N186,MONTH(TODAY()))))</f>
        <v/>
      </c>
      <c r="W186">
        <f>IF($Q186="Overdue",COUNTIF($Q$5:$Q186,"Overdue"),"")</f>
        <v/>
      </c>
    </row>
    <row r="187">
      <c r="B187" s="12">
        <f>IF($A187="","",IFERROR(INDEX(Members!$I$2:$I$251,MATCH($A187,Members!$A$2:$A$251,0)),""))</f>
        <v/>
      </c>
      <c r="C187" s="8" t="n"/>
      <c r="D187" s="8" t="n"/>
      <c r="E187" s="8" t="n"/>
      <c r="F187" s="8" t="n"/>
      <c r="G187" s="8" t="n"/>
      <c r="H187" s="8" t="n"/>
      <c r="I187" s="8" t="n"/>
      <c r="J187" s="8" t="n"/>
      <c r="K187" s="8" t="n"/>
      <c r="L187" s="8" t="n"/>
      <c r="M187" s="8" t="n"/>
      <c r="N187" s="8" t="n"/>
      <c r="O187" s="12">
        <f>IF($A187="","",SUM($C187:$N187))</f>
        <v/>
      </c>
      <c r="P187" s="12">
        <f>IF($A187="","",IF(OR(NOT(ISNUMBER($B187)),$S187="No"),0,SUMPRODUCT(($C$2:$N$2&lt;=TODAY())*((($R187="")+($R187&lt;=$C$3:$N$3))&gt;0)*(($B187-$C187:$N187)&gt;0)*($B187-$C187:$N187))))</f>
        <v/>
      </c>
      <c r="Q187" s="13">
        <f>IF($A187="","",IF(NOT(ISNUMBER($B187)),"Check name",IF($S187="No","Inactive",IF($P187=0,"Paid",IF($T187&gt;0,"Overdue","Pending")))))</f>
        <v/>
      </c>
      <c r="R187" s="7">
        <f>IF($A187="","",IFERROR(IF(INDEX(Members!$H$2:$H$251,MATCH($A187,Members!$A$2:$A$251,0))="","",INDEX(Members!$H$2:$H$251,MATCH($A187,Members!$A$2:$A$251,0))),""))</f>
        <v/>
      </c>
      <c r="S187">
        <f>IF($A187="","",IFERROR(IF(INDEX(Members!$J$2:$J$251,MATCH($A187,Members!$A$2:$A$251,0))="No","No","Yes"),"Yes"))</f>
        <v/>
      </c>
      <c r="T187" s="8">
        <f>IF($A187="","",IF(OR(NOT(ISNUMBER($B187)),$S187="No"),0,SUMPRODUCT(($C$3:$N$3&lt;TODAY())*((($R187="")+($R187&lt;=$C$3:$N$3))&gt;0)*(($B187-$C187:$N187)&gt;0)*($B187-$C187:$N187))))</f>
        <v/>
      </c>
      <c r="U187" s="8">
        <f>IF(OR($A187="",NOT(ISNUMBER($B187)),$S187="No",$B$1&lt;&gt;YEAR(TODAY())),0,IF(OR($R187="",$R187&lt;=INDEX($C$3:$N$3,MONTH(TODAY()))),$B187,0))</f>
        <v/>
      </c>
      <c r="V187" s="8">
        <f>IF(OR($A187="",$B$1&lt;&gt;YEAR(TODAY())),0,N(INDEX($C187:$N187,MONTH(TODAY()))))</f>
        <v/>
      </c>
      <c r="W187">
        <f>IF($Q187="Overdue",COUNTIF($Q$5:$Q187,"Overdue"),"")</f>
        <v/>
      </c>
    </row>
    <row r="188">
      <c r="B188" s="12">
        <f>IF($A188="","",IFERROR(INDEX(Members!$I$2:$I$251,MATCH($A188,Members!$A$2:$A$251,0)),""))</f>
        <v/>
      </c>
      <c r="C188" s="8" t="n"/>
      <c r="D188" s="8" t="n"/>
      <c r="E188" s="8" t="n"/>
      <c r="F188" s="8" t="n"/>
      <c r="G188" s="8" t="n"/>
      <c r="H188" s="8" t="n"/>
      <c r="I188" s="8" t="n"/>
      <c r="J188" s="8" t="n"/>
      <c r="K188" s="8" t="n"/>
      <c r="L188" s="8" t="n"/>
      <c r="M188" s="8" t="n"/>
      <c r="N188" s="8" t="n"/>
      <c r="O188" s="12">
        <f>IF($A188="","",SUM($C188:$N188))</f>
        <v/>
      </c>
      <c r="P188" s="12">
        <f>IF($A188="","",IF(OR(NOT(ISNUMBER($B188)),$S188="No"),0,SUMPRODUCT(($C$2:$N$2&lt;=TODAY())*((($R188="")+($R188&lt;=$C$3:$N$3))&gt;0)*(($B188-$C188:$N188)&gt;0)*($B188-$C188:$N188))))</f>
        <v/>
      </c>
      <c r="Q188" s="13">
        <f>IF($A188="","",IF(NOT(ISNUMBER($B188)),"Check name",IF($S188="No","Inactive",IF($P188=0,"Paid",IF($T188&gt;0,"Overdue","Pending")))))</f>
        <v/>
      </c>
      <c r="R188" s="7">
        <f>IF($A188="","",IFERROR(IF(INDEX(Members!$H$2:$H$251,MATCH($A188,Members!$A$2:$A$251,0))="","",INDEX(Members!$H$2:$H$251,MATCH($A188,Members!$A$2:$A$251,0))),""))</f>
        <v/>
      </c>
      <c r="S188">
        <f>IF($A188="","",IFERROR(IF(INDEX(Members!$J$2:$J$251,MATCH($A188,Members!$A$2:$A$251,0))="No","No","Yes"),"Yes"))</f>
        <v/>
      </c>
      <c r="T188" s="8">
        <f>IF($A188="","",IF(OR(NOT(ISNUMBER($B188)),$S188="No"),0,SUMPRODUCT(($C$3:$N$3&lt;TODAY())*((($R188="")+($R188&lt;=$C$3:$N$3))&gt;0)*(($B188-$C188:$N188)&gt;0)*($B188-$C188:$N188))))</f>
        <v/>
      </c>
      <c r="U188" s="8">
        <f>IF(OR($A188="",NOT(ISNUMBER($B188)),$S188="No",$B$1&lt;&gt;YEAR(TODAY())),0,IF(OR($R188="",$R188&lt;=INDEX($C$3:$N$3,MONTH(TODAY()))),$B188,0))</f>
        <v/>
      </c>
      <c r="V188" s="8">
        <f>IF(OR($A188="",$B$1&lt;&gt;YEAR(TODAY())),0,N(INDEX($C188:$N188,MONTH(TODAY()))))</f>
        <v/>
      </c>
      <c r="W188">
        <f>IF($Q188="Overdue",COUNTIF($Q$5:$Q188,"Overdue"),"")</f>
        <v/>
      </c>
    </row>
    <row r="189">
      <c r="B189" s="12">
        <f>IF($A189="","",IFERROR(INDEX(Members!$I$2:$I$251,MATCH($A189,Members!$A$2:$A$251,0)),""))</f>
        <v/>
      </c>
      <c r="C189" s="8" t="n"/>
      <c r="D189" s="8" t="n"/>
      <c r="E189" s="8" t="n"/>
      <c r="F189" s="8" t="n"/>
      <c r="G189" s="8" t="n"/>
      <c r="H189" s="8" t="n"/>
      <c r="I189" s="8" t="n"/>
      <c r="J189" s="8" t="n"/>
      <c r="K189" s="8" t="n"/>
      <c r="L189" s="8" t="n"/>
      <c r="M189" s="8" t="n"/>
      <c r="N189" s="8" t="n"/>
      <c r="O189" s="12">
        <f>IF($A189="","",SUM($C189:$N189))</f>
        <v/>
      </c>
      <c r="P189" s="12">
        <f>IF($A189="","",IF(OR(NOT(ISNUMBER($B189)),$S189="No"),0,SUMPRODUCT(($C$2:$N$2&lt;=TODAY())*((($R189="")+($R189&lt;=$C$3:$N$3))&gt;0)*(($B189-$C189:$N189)&gt;0)*($B189-$C189:$N189))))</f>
        <v/>
      </c>
      <c r="Q189" s="13">
        <f>IF($A189="","",IF(NOT(ISNUMBER($B189)),"Check name",IF($S189="No","Inactive",IF($P189=0,"Paid",IF($T189&gt;0,"Overdue","Pending")))))</f>
        <v/>
      </c>
      <c r="R189" s="7">
        <f>IF($A189="","",IFERROR(IF(INDEX(Members!$H$2:$H$251,MATCH($A189,Members!$A$2:$A$251,0))="","",INDEX(Members!$H$2:$H$251,MATCH($A189,Members!$A$2:$A$251,0))),""))</f>
        <v/>
      </c>
      <c r="S189">
        <f>IF($A189="","",IFERROR(IF(INDEX(Members!$J$2:$J$251,MATCH($A189,Members!$A$2:$A$251,0))="No","No","Yes"),"Yes"))</f>
        <v/>
      </c>
      <c r="T189" s="8">
        <f>IF($A189="","",IF(OR(NOT(ISNUMBER($B189)),$S189="No"),0,SUMPRODUCT(($C$3:$N$3&lt;TODAY())*((($R189="")+($R189&lt;=$C$3:$N$3))&gt;0)*(($B189-$C189:$N189)&gt;0)*($B189-$C189:$N189))))</f>
        <v/>
      </c>
      <c r="U189" s="8">
        <f>IF(OR($A189="",NOT(ISNUMBER($B189)),$S189="No",$B$1&lt;&gt;YEAR(TODAY())),0,IF(OR($R189="",$R189&lt;=INDEX($C$3:$N$3,MONTH(TODAY()))),$B189,0))</f>
        <v/>
      </c>
      <c r="V189" s="8">
        <f>IF(OR($A189="",$B$1&lt;&gt;YEAR(TODAY())),0,N(INDEX($C189:$N189,MONTH(TODAY()))))</f>
        <v/>
      </c>
      <c r="W189">
        <f>IF($Q189="Overdue",COUNTIF($Q$5:$Q189,"Overdue"),"")</f>
        <v/>
      </c>
    </row>
    <row r="190">
      <c r="B190" s="12">
        <f>IF($A190="","",IFERROR(INDEX(Members!$I$2:$I$251,MATCH($A190,Members!$A$2:$A$251,0)),""))</f>
        <v/>
      </c>
      <c r="C190" s="8" t="n"/>
      <c r="D190" s="8" t="n"/>
      <c r="E190" s="8" t="n"/>
      <c r="F190" s="8" t="n"/>
      <c r="G190" s="8" t="n"/>
      <c r="H190" s="8" t="n"/>
      <c r="I190" s="8" t="n"/>
      <c r="J190" s="8" t="n"/>
      <c r="K190" s="8" t="n"/>
      <c r="L190" s="8" t="n"/>
      <c r="M190" s="8" t="n"/>
      <c r="N190" s="8" t="n"/>
      <c r="O190" s="12">
        <f>IF($A190="","",SUM($C190:$N190))</f>
        <v/>
      </c>
      <c r="P190" s="12">
        <f>IF($A190="","",IF(OR(NOT(ISNUMBER($B190)),$S190="No"),0,SUMPRODUCT(($C$2:$N$2&lt;=TODAY())*((($R190="")+($R190&lt;=$C$3:$N$3))&gt;0)*(($B190-$C190:$N190)&gt;0)*($B190-$C190:$N190))))</f>
        <v/>
      </c>
      <c r="Q190" s="13">
        <f>IF($A190="","",IF(NOT(ISNUMBER($B190)),"Check name",IF($S190="No","Inactive",IF($P190=0,"Paid",IF($T190&gt;0,"Overdue","Pending")))))</f>
        <v/>
      </c>
      <c r="R190" s="7">
        <f>IF($A190="","",IFERROR(IF(INDEX(Members!$H$2:$H$251,MATCH($A190,Members!$A$2:$A$251,0))="","",INDEX(Members!$H$2:$H$251,MATCH($A190,Members!$A$2:$A$251,0))),""))</f>
        <v/>
      </c>
      <c r="S190">
        <f>IF($A190="","",IFERROR(IF(INDEX(Members!$J$2:$J$251,MATCH($A190,Members!$A$2:$A$251,0))="No","No","Yes"),"Yes"))</f>
        <v/>
      </c>
      <c r="T190" s="8">
        <f>IF($A190="","",IF(OR(NOT(ISNUMBER($B190)),$S190="No"),0,SUMPRODUCT(($C$3:$N$3&lt;TODAY())*((($R190="")+($R190&lt;=$C$3:$N$3))&gt;0)*(($B190-$C190:$N190)&gt;0)*($B190-$C190:$N190))))</f>
        <v/>
      </c>
      <c r="U190" s="8">
        <f>IF(OR($A190="",NOT(ISNUMBER($B190)),$S190="No",$B$1&lt;&gt;YEAR(TODAY())),0,IF(OR($R190="",$R190&lt;=INDEX($C$3:$N$3,MONTH(TODAY()))),$B190,0))</f>
        <v/>
      </c>
      <c r="V190" s="8">
        <f>IF(OR($A190="",$B$1&lt;&gt;YEAR(TODAY())),0,N(INDEX($C190:$N190,MONTH(TODAY()))))</f>
        <v/>
      </c>
      <c r="W190">
        <f>IF($Q190="Overdue",COUNTIF($Q$5:$Q190,"Overdue"),"")</f>
        <v/>
      </c>
    </row>
    <row r="191">
      <c r="B191" s="12">
        <f>IF($A191="","",IFERROR(INDEX(Members!$I$2:$I$251,MATCH($A191,Members!$A$2:$A$251,0)),""))</f>
        <v/>
      </c>
      <c r="C191" s="8" t="n"/>
      <c r="D191" s="8" t="n"/>
      <c r="E191" s="8" t="n"/>
      <c r="F191" s="8" t="n"/>
      <c r="G191" s="8" t="n"/>
      <c r="H191" s="8" t="n"/>
      <c r="I191" s="8" t="n"/>
      <c r="J191" s="8" t="n"/>
      <c r="K191" s="8" t="n"/>
      <c r="L191" s="8" t="n"/>
      <c r="M191" s="8" t="n"/>
      <c r="N191" s="8" t="n"/>
      <c r="O191" s="12">
        <f>IF($A191="","",SUM($C191:$N191))</f>
        <v/>
      </c>
      <c r="P191" s="12">
        <f>IF($A191="","",IF(OR(NOT(ISNUMBER($B191)),$S191="No"),0,SUMPRODUCT(($C$2:$N$2&lt;=TODAY())*((($R191="")+($R191&lt;=$C$3:$N$3))&gt;0)*(($B191-$C191:$N191)&gt;0)*($B191-$C191:$N191))))</f>
        <v/>
      </c>
      <c r="Q191" s="13">
        <f>IF($A191="","",IF(NOT(ISNUMBER($B191)),"Check name",IF($S191="No","Inactive",IF($P191=0,"Paid",IF($T191&gt;0,"Overdue","Pending")))))</f>
        <v/>
      </c>
      <c r="R191" s="7">
        <f>IF($A191="","",IFERROR(IF(INDEX(Members!$H$2:$H$251,MATCH($A191,Members!$A$2:$A$251,0))="","",INDEX(Members!$H$2:$H$251,MATCH($A191,Members!$A$2:$A$251,0))),""))</f>
        <v/>
      </c>
      <c r="S191">
        <f>IF($A191="","",IFERROR(IF(INDEX(Members!$J$2:$J$251,MATCH($A191,Members!$A$2:$A$251,0))="No","No","Yes"),"Yes"))</f>
        <v/>
      </c>
      <c r="T191" s="8">
        <f>IF($A191="","",IF(OR(NOT(ISNUMBER($B191)),$S191="No"),0,SUMPRODUCT(($C$3:$N$3&lt;TODAY())*((($R191="")+($R191&lt;=$C$3:$N$3))&gt;0)*(($B191-$C191:$N191)&gt;0)*($B191-$C191:$N191))))</f>
        <v/>
      </c>
      <c r="U191" s="8">
        <f>IF(OR($A191="",NOT(ISNUMBER($B191)),$S191="No",$B$1&lt;&gt;YEAR(TODAY())),0,IF(OR($R191="",$R191&lt;=INDEX($C$3:$N$3,MONTH(TODAY()))),$B191,0))</f>
        <v/>
      </c>
      <c r="V191" s="8">
        <f>IF(OR($A191="",$B$1&lt;&gt;YEAR(TODAY())),0,N(INDEX($C191:$N191,MONTH(TODAY()))))</f>
        <v/>
      </c>
      <c r="W191">
        <f>IF($Q191="Overdue",COUNTIF($Q$5:$Q191,"Overdue"),"")</f>
        <v/>
      </c>
    </row>
    <row r="192">
      <c r="B192" s="12">
        <f>IF($A192="","",IFERROR(INDEX(Members!$I$2:$I$251,MATCH($A192,Members!$A$2:$A$251,0)),""))</f>
        <v/>
      </c>
      <c r="C192" s="8" t="n"/>
      <c r="D192" s="8" t="n"/>
      <c r="E192" s="8" t="n"/>
      <c r="F192" s="8" t="n"/>
      <c r="G192" s="8" t="n"/>
      <c r="H192" s="8" t="n"/>
      <c r="I192" s="8" t="n"/>
      <c r="J192" s="8" t="n"/>
      <c r="K192" s="8" t="n"/>
      <c r="L192" s="8" t="n"/>
      <c r="M192" s="8" t="n"/>
      <c r="N192" s="8" t="n"/>
      <c r="O192" s="12">
        <f>IF($A192="","",SUM($C192:$N192))</f>
        <v/>
      </c>
      <c r="P192" s="12">
        <f>IF($A192="","",IF(OR(NOT(ISNUMBER($B192)),$S192="No"),0,SUMPRODUCT(($C$2:$N$2&lt;=TODAY())*((($R192="")+($R192&lt;=$C$3:$N$3))&gt;0)*(($B192-$C192:$N192)&gt;0)*($B192-$C192:$N192))))</f>
        <v/>
      </c>
      <c r="Q192" s="13">
        <f>IF($A192="","",IF(NOT(ISNUMBER($B192)),"Check name",IF($S192="No","Inactive",IF($P192=0,"Paid",IF($T192&gt;0,"Overdue","Pending")))))</f>
        <v/>
      </c>
      <c r="R192" s="7">
        <f>IF($A192="","",IFERROR(IF(INDEX(Members!$H$2:$H$251,MATCH($A192,Members!$A$2:$A$251,0))="","",INDEX(Members!$H$2:$H$251,MATCH($A192,Members!$A$2:$A$251,0))),""))</f>
        <v/>
      </c>
      <c r="S192">
        <f>IF($A192="","",IFERROR(IF(INDEX(Members!$J$2:$J$251,MATCH($A192,Members!$A$2:$A$251,0))="No","No","Yes"),"Yes"))</f>
        <v/>
      </c>
      <c r="T192" s="8">
        <f>IF($A192="","",IF(OR(NOT(ISNUMBER($B192)),$S192="No"),0,SUMPRODUCT(($C$3:$N$3&lt;TODAY())*((($R192="")+($R192&lt;=$C$3:$N$3))&gt;0)*(($B192-$C192:$N192)&gt;0)*($B192-$C192:$N192))))</f>
        <v/>
      </c>
      <c r="U192" s="8">
        <f>IF(OR($A192="",NOT(ISNUMBER($B192)),$S192="No",$B$1&lt;&gt;YEAR(TODAY())),0,IF(OR($R192="",$R192&lt;=INDEX($C$3:$N$3,MONTH(TODAY()))),$B192,0))</f>
        <v/>
      </c>
      <c r="V192" s="8">
        <f>IF(OR($A192="",$B$1&lt;&gt;YEAR(TODAY())),0,N(INDEX($C192:$N192,MONTH(TODAY()))))</f>
        <v/>
      </c>
      <c r="W192">
        <f>IF($Q192="Overdue",COUNTIF($Q$5:$Q192,"Overdue"),"")</f>
        <v/>
      </c>
    </row>
    <row r="193">
      <c r="B193" s="12">
        <f>IF($A193="","",IFERROR(INDEX(Members!$I$2:$I$251,MATCH($A193,Members!$A$2:$A$251,0)),""))</f>
        <v/>
      </c>
      <c r="C193" s="8" t="n"/>
      <c r="D193" s="8" t="n"/>
      <c r="E193" s="8" t="n"/>
      <c r="F193" s="8" t="n"/>
      <c r="G193" s="8" t="n"/>
      <c r="H193" s="8" t="n"/>
      <c r="I193" s="8" t="n"/>
      <c r="J193" s="8" t="n"/>
      <c r="K193" s="8" t="n"/>
      <c r="L193" s="8" t="n"/>
      <c r="M193" s="8" t="n"/>
      <c r="N193" s="8" t="n"/>
      <c r="O193" s="12">
        <f>IF($A193="","",SUM($C193:$N193))</f>
        <v/>
      </c>
      <c r="P193" s="12">
        <f>IF($A193="","",IF(OR(NOT(ISNUMBER($B193)),$S193="No"),0,SUMPRODUCT(($C$2:$N$2&lt;=TODAY())*((($R193="")+($R193&lt;=$C$3:$N$3))&gt;0)*(($B193-$C193:$N193)&gt;0)*($B193-$C193:$N193))))</f>
        <v/>
      </c>
      <c r="Q193" s="13">
        <f>IF($A193="","",IF(NOT(ISNUMBER($B193)),"Check name",IF($S193="No","Inactive",IF($P193=0,"Paid",IF($T193&gt;0,"Overdue","Pending")))))</f>
        <v/>
      </c>
      <c r="R193" s="7">
        <f>IF($A193="","",IFERROR(IF(INDEX(Members!$H$2:$H$251,MATCH($A193,Members!$A$2:$A$251,0))="","",INDEX(Members!$H$2:$H$251,MATCH($A193,Members!$A$2:$A$251,0))),""))</f>
        <v/>
      </c>
      <c r="S193">
        <f>IF($A193="","",IFERROR(IF(INDEX(Members!$J$2:$J$251,MATCH($A193,Members!$A$2:$A$251,0))="No","No","Yes"),"Yes"))</f>
        <v/>
      </c>
      <c r="T193" s="8">
        <f>IF($A193="","",IF(OR(NOT(ISNUMBER($B193)),$S193="No"),0,SUMPRODUCT(($C$3:$N$3&lt;TODAY())*((($R193="")+($R193&lt;=$C$3:$N$3))&gt;0)*(($B193-$C193:$N193)&gt;0)*($B193-$C193:$N193))))</f>
        <v/>
      </c>
      <c r="U193" s="8">
        <f>IF(OR($A193="",NOT(ISNUMBER($B193)),$S193="No",$B$1&lt;&gt;YEAR(TODAY())),0,IF(OR($R193="",$R193&lt;=INDEX($C$3:$N$3,MONTH(TODAY()))),$B193,0))</f>
        <v/>
      </c>
      <c r="V193" s="8">
        <f>IF(OR($A193="",$B$1&lt;&gt;YEAR(TODAY())),0,N(INDEX($C193:$N193,MONTH(TODAY()))))</f>
        <v/>
      </c>
      <c r="W193">
        <f>IF($Q193="Overdue",COUNTIF($Q$5:$Q193,"Overdue"),"")</f>
        <v/>
      </c>
    </row>
    <row r="194">
      <c r="B194" s="12">
        <f>IF($A194="","",IFERROR(INDEX(Members!$I$2:$I$251,MATCH($A194,Members!$A$2:$A$251,0)),""))</f>
        <v/>
      </c>
      <c r="C194" s="8" t="n"/>
      <c r="D194" s="8" t="n"/>
      <c r="E194" s="8" t="n"/>
      <c r="F194" s="8" t="n"/>
      <c r="G194" s="8" t="n"/>
      <c r="H194" s="8" t="n"/>
      <c r="I194" s="8" t="n"/>
      <c r="J194" s="8" t="n"/>
      <c r="K194" s="8" t="n"/>
      <c r="L194" s="8" t="n"/>
      <c r="M194" s="8" t="n"/>
      <c r="N194" s="8" t="n"/>
      <c r="O194" s="12">
        <f>IF($A194="","",SUM($C194:$N194))</f>
        <v/>
      </c>
      <c r="P194" s="12">
        <f>IF($A194="","",IF(OR(NOT(ISNUMBER($B194)),$S194="No"),0,SUMPRODUCT(($C$2:$N$2&lt;=TODAY())*((($R194="")+($R194&lt;=$C$3:$N$3))&gt;0)*(($B194-$C194:$N194)&gt;0)*($B194-$C194:$N194))))</f>
        <v/>
      </c>
      <c r="Q194" s="13">
        <f>IF($A194="","",IF(NOT(ISNUMBER($B194)),"Check name",IF($S194="No","Inactive",IF($P194=0,"Paid",IF($T194&gt;0,"Overdue","Pending")))))</f>
        <v/>
      </c>
      <c r="R194" s="7">
        <f>IF($A194="","",IFERROR(IF(INDEX(Members!$H$2:$H$251,MATCH($A194,Members!$A$2:$A$251,0))="","",INDEX(Members!$H$2:$H$251,MATCH($A194,Members!$A$2:$A$251,0))),""))</f>
        <v/>
      </c>
      <c r="S194">
        <f>IF($A194="","",IFERROR(IF(INDEX(Members!$J$2:$J$251,MATCH($A194,Members!$A$2:$A$251,0))="No","No","Yes"),"Yes"))</f>
        <v/>
      </c>
      <c r="T194" s="8">
        <f>IF($A194="","",IF(OR(NOT(ISNUMBER($B194)),$S194="No"),0,SUMPRODUCT(($C$3:$N$3&lt;TODAY())*((($R194="")+($R194&lt;=$C$3:$N$3))&gt;0)*(($B194-$C194:$N194)&gt;0)*($B194-$C194:$N194))))</f>
        <v/>
      </c>
      <c r="U194" s="8">
        <f>IF(OR($A194="",NOT(ISNUMBER($B194)),$S194="No",$B$1&lt;&gt;YEAR(TODAY())),0,IF(OR($R194="",$R194&lt;=INDEX($C$3:$N$3,MONTH(TODAY()))),$B194,0))</f>
        <v/>
      </c>
      <c r="V194" s="8">
        <f>IF(OR($A194="",$B$1&lt;&gt;YEAR(TODAY())),0,N(INDEX($C194:$N194,MONTH(TODAY()))))</f>
        <v/>
      </c>
      <c r="W194">
        <f>IF($Q194="Overdue",COUNTIF($Q$5:$Q194,"Overdue"),"")</f>
        <v/>
      </c>
    </row>
    <row r="195">
      <c r="B195" s="12">
        <f>IF($A195="","",IFERROR(INDEX(Members!$I$2:$I$251,MATCH($A195,Members!$A$2:$A$251,0)),""))</f>
        <v/>
      </c>
      <c r="C195" s="8" t="n"/>
      <c r="D195" s="8" t="n"/>
      <c r="E195" s="8" t="n"/>
      <c r="F195" s="8" t="n"/>
      <c r="G195" s="8" t="n"/>
      <c r="H195" s="8" t="n"/>
      <c r="I195" s="8" t="n"/>
      <c r="J195" s="8" t="n"/>
      <c r="K195" s="8" t="n"/>
      <c r="L195" s="8" t="n"/>
      <c r="M195" s="8" t="n"/>
      <c r="N195" s="8" t="n"/>
      <c r="O195" s="12">
        <f>IF($A195="","",SUM($C195:$N195))</f>
        <v/>
      </c>
      <c r="P195" s="12">
        <f>IF($A195="","",IF(OR(NOT(ISNUMBER($B195)),$S195="No"),0,SUMPRODUCT(($C$2:$N$2&lt;=TODAY())*((($R195="")+($R195&lt;=$C$3:$N$3))&gt;0)*(($B195-$C195:$N195)&gt;0)*($B195-$C195:$N195))))</f>
        <v/>
      </c>
      <c r="Q195" s="13">
        <f>IF($A195="","",IF(NOT(ISNUMBER($B195)),"Check name",IF($S195="No","Inactive",IF($P195=0,"Paid",IF($T195&gt;0,"Overdue","Pending")))))</f>
        <v/>
      </c>
      <c r="R195" s="7">
        <f>IF($A195="","",IFERROR(IF(INDEX(Members!$H$2:$H$251,MATCH($A195,Members!$A$2:$A$251,0))="","",INDEX(Members!$H$2:$H$251,MATCH($A195,Members!$A$2:$A$251,0))),""))</f>
        <v/>
      </c>
      <c r="S195">
        <f>IF($A195="","",IFERROR(IF(INDEX(Members!$J$2:$J$251,MATCH($A195,Members!$A$2:$A$251,0))="No","No","Yes"),"Yes"))</f>
        <v/>
      </c>
      <c r="T195" s="8">
        <f>IF($A195="","",IF(OR(NOT(ISNUMBER($B195)),$S195="No"),0,SUMPRODUCT(($C$3:$N$3&lt;TODAY())*((($R195="")+($R195&lt;=$C$3:$N$3))&gt;0)*(($B195-$C195:$N195)&gt;0)*($B195-$C195:$N195))))</f>
        <v/>
      </c>
      <c r="U195" s="8">
        <f>IF(OR($A195="",NOT(ISNUMBER($B195)),$S195="No",$B$1&lt;&gt;YEAR(TODAY())),0,IF(OR($R195="",$R195&lt;=INDEX($C$3:$N$3,MONTH(TODAY()))),$B195,0))</f>
        <v/>
      </c>
      <c r="V195" s="8">
        <f>IF(OR($A195="",$B$1&lt;&gt;YEAR(TODAY())),0,N(INDEX($C195:$N195,MONTH(TODAY()))))</f>
        <v/>
      </c>
      <c r="W195">
        <f>IF($Q195="Overdue",COUNTIF($Q$5:$Q195,"Overdue"),"")</f>
        <v/>
      </c>
    </row>
    <row r="196">
      <c r="B196" s="12">
        <f>IF($A196="","",IFERROR(INDEX(Members!$I$2:$I$251,MATCH($A196,Members!$A$2:$A$251,0)),""))</f>
        <v/>
      </c>
      <c r="C196" s="8" t="n"/>
      <c r="D196" s="8" t="n"/>
      <c r="E196" s="8" t="n"/>
      <c r="F196" s="8" t="n"/>
      <c r="G196" s="8" t="n"/>
      <c r="H196" s="8" t="n"/>
      <c r="I196" s="8" t="n"/>
      <c r="J196" s="8" t="n"/>
      <c r="K196" s="8" t="n"/>
      <c r="L196" s="8" t="n"/>
      <c r="M196" s="8" t="n"/>
      <c r="N196" s="8" t="n"/>
      <c r="O196" s="12">
        <f>IF($A196="","",SUM($C196:$N196))</f>
        <v/>
      </c>
      <c r="P196" s="12">
        <f>IF($A196="","",IF(OR(NOT(ISNUMBER($B196)),$S196="No"),0,SUMPRODUCT(($C$2:$N$2&lt;=TODAY())*((($R196="")+($R196&lt;=$C$3:$N$3))&gt;0)*(($B196-$C196:$N196)&gt;0)*($B196-$C196:$N196))))</f>
        <v/>
      </c>
      <c r="Q196" s="13">
        <f>IF($A196="","",IF(NOT(ISNUMBER($B196)),"Check name",IF($S196="No","Inactive",IF($P196=0,"Paid",IF($T196&gt;0,"Overdue","Pending")))))</f>
        <v/>
      </c>
      <c r="R196" s="7">
        <f>IF($A196="","",IFERROR(IF(INDEX(Members!$H$2:$H$251,MATCH($A196,Members!$A$2:$A$251,0))="","",INDEX(Members!$H$2:$H$251,MATCH($A196,Members!$A$2:$A$251,0))),""))</f>
        <v/>
      </c>
      <c r="S196">
        <f>IF($A196="","",IFERROR(IF(INDEX(Members!$J$2:$J$251,MATCH($A196,Members!$A$2:$A$251,0))="No","No","Yes"),"Yes"))</f>
        <v/>
      </c>
      <c r="T196" s="8">
        <f>IF($A196="","",IF(OR(NOT(ISNUMBER($B196)),$S196="No"),0,SUMPRODUCT(($C$3:$N$3&lt;TODAY())*((($R196="")+($R196&lt;=$C$3:$N$3))&gt;0)*(($B196-$C196:$N196)&gt;0)*($B196-$C196:$N196))))</f>
        <v/>
      </c>
      <c r="U196" s="8">
        <f>IF(OR($A196="",NOT(ISNUMBER($B196)),$S196="No",$B$1&lt;&gt;YEAR(TODAY())),0,IF(OR($R196="",$R196&lt;=INDEX($C$3:$N$3,MONTH(TODAY()))),$B196,0))</f>
        <v/>
      </c>
      <c r="V196" s="8">
        <f>IF(OR($A196="",$B$1&lt;&gt;YEAR(TODAY())),0,N(INDEX($C196:$N196,MONTH(TODAY()))))</f>
        <v/>
      </c>
      <c r="W196">
        <f>IF($Q196="Overdue",COUNTIF($Q$5:$Q196,"Overdue"),"")</f>
        <v/>
      </c>
    </row>
    <row r="197">
      <c r="B197" s="12">
        <f>IF($A197="","",IFERROR(INDEX(Members!$I$2:$I$251,MATCH($A197,Members!$A$2:$A$251,0)),""))</f>
        <v/>
      </c>
      <c r="C197" s="8" t="n"/>
      <c r="D197" s="8" t="n"/>
      <c r="E197" s="8" t="n"/>
      <c r="F197" s="8" t="n"/>
      <c r="G197" s="8" t="n"/>
      <c r="H197" s="8" t="n"/>
      <c r="I197" s="8" t="n"/>
      <c r="J197" s="8" t="n"/>
      <c r="K197" s="8" t="n"/>
      <c r="L197" s="8" t="n"/>
      <c r="M197" s="8" t="n"/>
      <c r="N197" s="8" t="n"/>
      <c r="O197" s="12">
        <f>IF($A197="","",SUM($C197:$N197))</f>
        <v/>
      </c>
      <c r="P197" s="12">
        <f>IF($A197="","",IF(OR(NOT(ISNUMBER($B197)),$S197="No"),0,SUMPRODUCT(($C$2:$N$2&lt;=TODAY())*((($R197="")+($R197&lt;=$C$3:$N$3))&gt;0)*(($B197-$C197:$N197)&gt;0)*($B197-$C197:$N197))))</f>
        <v/>
      </c>
      <c r="Q197" s="13">
        <f>IF($A197="","",IF(NOT(ISNUMBER($B197)),"Check name",IF($S197="No","Inactive",IF($P197=0,"Paid",IF($T197&gt;0,"Overdue","Pending")))))</f>
        <v/>
      </c>
      <c r="R197" s="7">
        <f>IF($A197="","",IFERROR(IF(INDEX(Members!$H$2:$H$251,MATCH($A197,Members!$A$2:$A$251,0))="","",INDEX(Members!$H$2:$H$251,MATCH($A197,Members!$A$2:$A$251,0))),""))</f>
        <v/>
      </c>
      <c r="S197">
        <f>IF($A197="","",IFERROR(IF(INDEX(Members!$J$2:$J$251,MATCH($A197,Members!$A$2:$A$251,0))="No","No","Yes"),"Yes"))</f>
        <v/>
      </c>
      <c r="T197" s="8">
        <f>IF($A197="","",IF(OR(NOT(ISNUMBER($B197)),$S197="No"),0,SUMPRODUCT(($C$3:$N$3&lt;TODAY())*((($R197="")+($R197&lt;=$C$3:$N$3))&gt;0)*(($B197-$C197:$N197)&gt;0)*($B197-$C197:$N197))))</f>
        <v/>
      </c>
      <c r="U197" s="8">
        <f>IF(OR($A197="",NOT(ISNUMBER($B197)),$S197="No",$B$1&lt;&gt;YEAR(TODAY())),0,IF(OR($R197="",$R197&lt;=INDEX($C$3:$N$3,MONTH(TODAY()))),$B197,0))</f>
        <v/>
      </c>
      <c r="V197" s="8">
        <f>IF(OR($A197="",$B$1&lt;&gt;YEAR(TODAY())),0,N(INDEX($C197:$N197,MONTH(TODAY()))))</f>
        <v/>
      </c>
      <c r="W197">
        <f>IF($Q197="Overdue",COUNTIF($Q$5:$Q197,"Overdue"),"")</f>
        <v/>
      </c>
    </row>
    <row r="198">
      <c r="B198" s="12">
        <f>IF($A198="","",IFERROR(INDEX(Members!$I$2:$I$251,MATCH($A198,Members!$A$2:$A$251,0)),""))</f>
        <v/>
      </c>
      <c r="C198" s="8" t="n"/>
      <c r="D198" s="8" t="n"/>
      <c r="E198" s="8" t="n"/>
      <c r="F198" s="8" t="n"/>
      <c r="G198" s="8" t="n"/>
      <c r="H198" s="8" t="n"/>
      <c r="I198" s="8" t="n"/>
      <c r="J198" s="8" t="n"/>
      <c r="K198" s="8" t="n"/>
      <c r="L198" s="8" t="n"/>
      <c r="M198" s="8" t="n"/>
      <c r="N198" s="8" t="n"/>
      <c r="O198" s="12">
        <f>IF($A198="","",SUM($C198:$N198))</f>
        <v/>
      </c>
      <c r="P198" s="12">
        <f>IF($A198="","",IF(OR(NOT(ISNUMBER($B198)),$S198="No"),0,SUMPRODUCT(($C$2:$N$2&lt;=TODAY())*((($R198="")+($R198&lt;=$C$3:$N$3))&gt;0)*(($B198-$C198:$N198)&gt;0)*($B198-$C198:$N198))))</f>
        <v/>
      </c>
      <c r="Q198" s="13">
        <f>IF($A198="","",IF(NOT(ISNUMBER($B198)),"Check name",IF($S198="No","Inactive",IF($P198=0,"Paid",IF($T198&gt;0,"Overdue","Pending")))))</f>
        <v/>
      </c>
      <c r="R198" s="7">
        <f>IF($A198="","",IFERROR(IF(INDEX(Members!$H$2:$H$251,MATCH($A198,Members!$A$2:$A$251,0))="","",INDEX(Members!$H$2:$H$251,MATCH($A198,Members!$A$2:$A$251,0))),""))</f>
        <v/>
      </c>
      <c r="S198">
        <f>IF($A198="","",IFERROR(IF(INDEX(Members!$J$2:$J$251,MATCH($A198,Members!$A$2:$A$251,0))="No","No","Yes"),"Yes"))</f>
        <v/>
      </c>
      <c r="T198" s="8">
        <f>IF($A198="","",IF(OR(NOT(ISNUMBER($B198)),$S198="No"),0,SUMPRODUCT(($C$3:$N$3&lt;TODAY())*((($R198="")+($R198&lt;=$C$3:$N$3))&gt;0)*(($B198-$C198:$N198)&gt;0)*($B198-$C198:$N198))))</f>
        <v/>
      </c>
      <c r="U198" s="8">
        <f>IF(OR($A198="",NOT(ISNUMBER($B198)),$S198="No",$B$1&lt;&gt;YEAR(TODAY())),0,IF(OR($R198="",$R198&lt;=INDEX($C$3:$N$3,MONTH(TODAY()))),$B198,0))</f>
        <v/>
      </c>
      <c r="V198" s="8">
        <f>IF(OR($A198="",$B$1&lt;&gt;YEAR(TODAY())),0,N(INDEX($C198:$N198,MONTH(TODAY()))))</f>
        <v/>
      </c>
      <c r="W198">
        <f>IF($Q198="Overdue",COUNTIF($Q$5:$Q198,"Overdue"),"")</f>
        <v/>
      </c>
    </row>
    <row r="199">
      <c r="B199" s="12">
        <f>IF($A199="","",IFERROR(INDEX(Members!$I$2:$I$251,MATCH($A199,Members!$A$2:$A$251,0)),""))</f>
        <v/>
      </c>
      <c r="C199" s="8" t="n"/>
      <c r="D199" s="8" t="n"/>
      <c r="E199" s="8" t="n"/>
      <c r="F199" s="8" t="n"/>
      <c r="G199" s="8" t="n"/>
      <c r="H199" s="8" t="n"/>
      <c r="I199" s="8" t="n"/>
      <c r="J199" s="8" t="n"/>
      <c r="K199" s="8" t="n"/>
      <c r="L199" s="8" t="n"/>
      <c r="M199" s="8" t="n"/>
      <c r="N199" s="8" t="n"/>
      <c r="O199" s="12">
        <f>IF($A199="","",SUM($C199:$N199))</f>
        <v/>
      </c>
      <c r="P199" s="12">
        <f>IF($A199="","",IF(OR(NOT(ISNUMBER($B199)),$S199="No"),0,SUMPRODUCT(($C$2:$N$2&lt;=TODAY())*((($R199="")+($R199&lt;=$C$3:$N$3))&gt;0)*(($B199-$C199:$N199)&gt;0)*($B199-$C199:$N199))))</f>
        <v/>
      </c>
      <c r="Q199" s="13">
        <f>IF($A199="","",IF(NOT(ISNUMBER($B199)),"Check name",IF($S199="No","Inactive",IF($P199=0,"Paid",IF($T199&gt;0,"Overdue","Pending")))))</f>
        <v/>
      </c>
      <c r="R199" s="7">
        <f>IF($A199="","",IFERROR(IF(INDEX(Members!$H$2:$H$251,MATCH($A199,Members!$A$2:$A$251,0))="","",INDEX(Members!$H$2:$H$251,MATCH($A199,Members!$A$2:$A$251,0))),""))</f>
        <v/>
      </c>
      <c r="S199">
        <f>IF($A199="","",IFERROR(IF(INDEX(Members!$J$2:$J$251,MATCH($A199,Members!$A$2:$A$251,0))="No","No","Yes"),"Yes"))</f>
        <v/>
      </c>
      <c r="T199" s="8">
        <f>IF($A199="","",IF(OR(NOT(ISNUMBER($B199)),$S199="No"),0,SUMPRODUCT(($C$3:$N$3&lt;TODAY())*((($R199="")+($R199&lt;=$C$3:$N$3))&gt;0)*(($B199-$C199:$N199)&gt;0)*($B199-$C199:$N199))))</f>
        <v/>
      </c>
      <c r="U199" s="8">
        <f>IF(OR($A199="",NOT(ISNUMBER($B199)),$S199="No",$B$1&lt;&gt;YEAR(TODAY())),0,IF(OR($R199="",$R199&lt;=INDEX($C$3:$N$3,MONTH(TODAY()))),$B199,0))</f>
        <v/>
      </c>
      <c r="V199" s="8">
        <f>IF(OR($A199="",$B$1&lt;&gt;YEAR(TODAY())),0,N(INDEX($C199:$N199,MONTH(TODAY()))))</f>
        <v/>
      </c>
      <c r="W199">
        <f>IF($Q199="Overdue",COUNTIF($Q$5:$Q199,"Overdue"),"")</f>
        <v/>
      </c>
    </row>
    <row r="200">
      <c r="B200" s="12">
        <f>IF($A200="","",IFERROR(INDEX(Members!$I$2:$I$251,MATCH($A200,Members!$A$2:$A$251,0)),""))</f>
        <v/>
      </c>
      <c r="C200" s="8" t="n"/>
      <c r="D200" s="8" t="n"/>
      <c r="E200" s="8" t="n"/>
      <c r="F200" s="8" t="n"/>
      <c r="G200" s="8" t="n"/>
      <c r="H200" s="8" t="n"/>
      <c r="I200" s="8" t="n"/>
      <c r="J200" s="8" t="n"/>
      <c r="K200" s="8" t="n"/>
      <c r="L200" s="8" t="n"/>
      <c r="M200" s="8" t="n"/>
      <c r="N200" s="8" t="n"/>
      <c r="O200" s="12">
        <f>IF($A200="","",SUM($C200:$N200))</f>
        <v/>
      </c>
      <c r="P200" s="12">
        <f>IF($A200="","",IF(OR(NOT(ISNUMBER($B200)),$S200="No"),0,SUMPRODUCT(($C$2:$N$2&lt;=TODAY())*((($R200="")+($R200&lt;=$C$3:$N$3))&gt;0)*(($B200-$C200:$N200)&gt;0)*($B200-$C200:$N200))))</f>
        <v/>
      </c>
      <c r="Q200" s="13">
        <f>IF($A200="","",IF(NOT(ISNUMBER($B200)),"Check name",IF($S200="No","Inactive",IF($P200=0,"Paid",IF($T200&gt;0,"Overdue","Pending")))))</f>
        <v/>
      </c>
      <c r="R200" s="7">
        <f>IF($A200="","",IFERROR(IF(INDEX(Members!$H$2:$H$251,MATCH($A200,Members!$A$2:$A$251,0))="","",INDEX(Members!$H$2:$H$251,MATCH($A200,Members!$A$2:$A$251,0))),""))</f>
        <v/>
      </c>
      <c r="S200">
        <f>IF($A200="","",IFERROR(IF(INDEX(Members!$J$2:$J$251,MATCH($A200,Members!$A$2:$A$251,0))="No","No","Yes"),"Yes"))</f>
        <v/>
      </c>
      <c r="T200" s="8">
        <f>IF($A200="","",IF(OR(NOT(ISNUMBER($B200)),$S200="No"),0,SUMPRODUCT(($C$3:$N$3&lt;TODAY())*((($R200="")+($R200&lt;=$C$3:$N$3))&gt;0)*(($B200-$C200:$N200)&gt;0)*($B200-$C200:$N200))))</f>
        <v/>
      </c>
      <c r="U200" s="8">
        <f>IF(OR($A200="",NOT(ISNUMBER($B200)),$S200="No",$B$1&lt;&gt;YEAR(TODAY())),0,IF(OR($R200="",$R200&lt;=INDEX($C$3:$N$3,MONTH(TODAY()))),$B200,0))</f>
        <v/>
      </c>
      <c r="V200" s="8">
        <f>IF(OR($A200="",$B$1&lt;&gt;YEAR(TODAY())),0,N(INDEX($C200:$N200,MONTH(TODAY()))))</f>
        <v/>
      </c>
      <c r="W200">
        <f>IF($Q200="Overdue",COUNTIF($Q$5:$Q200,"Overdue"),"")</f>
        <v/>
      </c>
    </row>
    <row r="201">
      <c r="B201" s="12">
        <f>IF($A201="","",IFERROR(INDEX(Members!$I$2:$I$251,MATCH($A201,Members!$A$2:$A$251,0)),""))</f>
        <v/>
      </c>
      <c r="C201" s="8" t="n"/>
      <c r="D201" s="8" t="n"/>
      <c r="E201" s="8" t="n"/>
      <c r="F201" s="8" t="n"/>
      <c r="G201" s="8" t="n"/>
      <c r="H201" s="8" t="n"/>
      <c r="I201" s="8" t="n"/>
      <c r="J201" s="8" t="n"/>
      <c r="K201" s="8" t="n"/>
      <c r="L201" s="8" t="n"/>
      <c r="M201" s="8" t="n"/>
      <c r="N201" s="8" t="n"/>
      <c r="O201" s="12">
        <f>IF($A201="","",SUM($C201:$N201))</f>
        <v/>
      </c>
      <c r="P201" s="12">
        <f>IF($A201="","",IF(OR(NOT(ISNUMBER($B201)),$S201="No"),0,SUMPRODUCT(($C$2:$N$2&lt;=TODAY())*((($R201="")+($R201&lt;=$C$3:$N$3))&gt;0)*(($B201-$C201:$N201)&gt;0)*($B201-$C201:$N201))))</f>
        <v/>
      </c>
      <c r="Q201" s="13">
        <f>IF($A201="","",IF(NOT(ISNUMBER($B201)),"Check name",IF($S201="No","Inactive",IF($P201=0,"Paid",IF($T201&gt;0,"Overdue","Pending")))))</f>
        <v/>
      </c>
      <c r="R201" s="7">
        <f>IF($A201="","",IFERROR(IF(INDEX(Members!$H$2:$H$251,MATCH($A201,Members!$A$2:$A$251,0))="","",INDEX(Members!$H$2:$H$251,MATCH($A201,Members!$A$2:$A$251,0))),""))</f>
        <v/>
      </c>
      <c r="S201">
        <f>IF($A201="","",IFERROR(IF(INDEX(Members!$J$2:$J$251,MATCH($A201,Members!$A$2:$A$251,0))="No","No","Yes"),"Yes"))</f>
        <v/>
      </c>
      <c r="T201" s="8">
        <f>IF($A201="","",IF(OR(NOT(ISNUMBER($B201)),$S201="No"),0,SUMPRODUCT(($C$3:$N$3&lt;TODAY())*((($R201="")+($R201&lt;=$C$3:$N$3))&gt;0)*(($B201-$C201:$N201)&gt;0)*($B201-$C201:$N201))))</f>
        <v/>
      </c>
      <c r="U201" s="8">
        <f>IF(OR($A201="",NOT(ISNUMBER($B201)),$S201="No",$B$1&lt;&gt;YEAR(TODAY())),0,IF(OR($R201="",$R201&lt;=INDEX($C$3:$N$3,MONTH(TODAY()))),$B201,0))</f>
        <v/>
      </c>
      <c r="V201" s="8">
        <f>IF(OR($A201="",$B$1&lt;&gt;YEAR(TODAY())),0,N(INDEX($C201:$N201,MONTH(TODAY()))))</f>
        <v/>
      </c>
      <c r="W201">
        <f>IF($Q201="Overdue",COUNTIF($Q$5:$Q201,"Overdue"),"")</f>
        <v/>
      </c>
    </row>
    <row r="202">
      <c r="B202" s="12">
        <f>IF($A202="","",IFERROR(INDEX(Members!$I$2:$I$251,MATCH($A202,Members!$A$2:$A$251,0)),""))</f>
        <v/>
      </c>
      <c r="C202" s="8" t="n"/>
      <c r="D202" s="8" t="n"/>
      <c r="E202" s="8" t="n"/>
      <c r="F202" s="8" t="n"/>
      <c r="G202" s="8" t="n"/>
      <c r="H202" s="8" t="n"/>
      <c r="I202" s="8" t="n"/>
      <c r="J202" s="8" t="n"/>
      <c r="K202" s="8" t="n"/>
      <c r="L202" s="8" t="n"/>
      <c r="M202" s="8" t="n"/>
      <c r="N202" s="8" t="n"/>
      <c r="O202" s="12">
        <f>IF($A202="","",SUM($C202:$N202))</f>
        <v/>
      </c>
      <c r="P202" s="12">
        <f>IF($A202="","",IF(OR(NOT(ISNUMBER($B202)),$S202="No"),0,SUMPRODUCT(($C$2:$N$2&lt;=TODAY())*((($R202="")+($R202&lt;=$C$3:$N$3))&gt;0)*(($B202-$C202:$N202)&gt;0)*($B202-$C202:$N202))))</f>
        <v/>
      </c>
      <c r="Q202" s="13">
        <f>IF($A202="","",IF(NOT(ISNUMBER($B202)),"Check name",IF($S202="No","Inactive",IF($P202=0,"Paid",IF($T202&gt;0,"Overdue","Pending")))))</f>
        <v/>
      </c>
      <c r="R202" s="7">
        <f>IF($A202="","",IFERROR(IF(INDEX(Members!$H$2:$H$251,MATCH($A202,Members!$A$2:$A$251,0))="","",INDEX(Members!$H$2:$H$251,MATCH($A202,Members!$A$2:$A$251,0))),""))</f>
        <v/>
      </c>
      <c r="S202">
        <f>IF($A202="","",IFERROR(IF(INDEX(Members!$J$2:$J$251,MATCH($A202,Members!$A$2:$A$251,0))="No","No","Yes"),"Yes"))</f>
        <v/>
      </c>
      <c r="T202" s="8">
        <f>IF($A202="","",IF(OR(NOT(ISNUMBER($B202)),$S202="No"),0,SUMPRODUCT(($C$3:$N$3&lt;TODAY())*((($R202="")+($R202&lt;=$C$3:$N$3))&gt;0)*(($B202-$C202:$N202)&gt;0)*($B202-$C202:$N202))))</f>
        <v/>
      </c>
      <c r="U202" s="8">
        <f>IF(OR($A202="",NOT(ISNUMBER($B202)),$S202="No",$B$1&lt;&gt;YEAR(TODAY())),0,IF(OR($R202="",$R202&lt;=INDEX($C$3:$N$3,MONTH(TODAY()))),$B202,0))</f>
        <v/>
      </c>
      <c r="V202" s="8">
        <f>IF(OR($A202="",$B$1&lt;&gt;YEAR(TODAY())),0,N(INDEX($C202:$N202,MONTH(TODAY()))))</f>
        <v/>
      </c>
      <c r="W202">
        <f>IF($Q202="Overdue",COUNTIF($Q$5:$Q202,"Overdue"),"")</f>
        <v/>
      </c>
    </row>
    <row r="203">
      <c r="B203" s="12">
        <f>IF($A203="","",IFERROR(INDEX(Members!$I$2:$I$251,MATCH($A203,Members!$A$2:$A$251,0)),""))</f>
        <v/>
      </c>
      <c r="C203" s="8" t="n"/>
      <c r="D203" s="8" t="n"/>
      <c r="E203" s="8" t="n"/>
      <c r="F203" s="8" t="n"/>
      <c r="G203" s="8" t="n"/>
      <c r="H203" s="8" t="n"/>
      <c r="I203" s="8" t="n"/>
      <c r="J203" s="8" t="n"/>
      <c r="K203" s="8" t="n"/>
      <c r="L203" s="8" t="n"/>
      <c r="M203" s="8" t="n"/>
      <c r="N203" s="8" t="n"/>
      <c r="O203" s="12">
        <f>IF($A203="","",SUM($C203:$N203))</f>
        <v/>
      </c>
      <c r="P203" s="12">
        <f>IF($A203="","",IF(OR(NOT(ISNUMBER($B203)),$S203="No"),0,SUMPRODUCT(($C$2:$N$2&lt;=TODAY())*((($R203="")+($R203&lt;=$C$3:$N$3))&gt;0)*(($B203-$C203:$N203)&gt;0)*($B203-$C203:$N203))))</f>
        <v/>
      </c>
      <c r="Q203" s="13">
        <f>IF($A203="","",IF(NOT(ISNUMBER($B203)),"Check name",IF($S203="No","Inactive",IF($P203=0,"Paid",IF($T203&gt;0,"Overdue","Pending")))))</f>
        <v/>
      </c>
      <c r="R203" s="7">
        <f>IF($A203="","",IFERROR(IF(INDEX(Members!$H$2:$H$251,MATCH($A203,Members!$A$2:$A$251,0))="","",INDEX(Members!$H$2:$H$251,MATCH($A203,Members!$A$2:$A$251,0))),""))</f>
        <v/>
      </c>
      <c r="S203">
        <f>IF($A203="","",IFERROR(IF(INDEX(Members!$J$2:$J$251,MATCH($A203,Members!$A$2:$A$251,0))="No","No","Yes"),"Yes"))</f>
        <v/>
      </c>
      <c r="T203" s="8">
        <f>IF($A203="","",IF(OR(NOT(ISNUMBER($B203)),$S203="No"),0,SUMPRODUCT(($C$3:$N$3&lt;TODAY())*((($R203="")+($R203&lt;=$C$3:$N$3))&gt;0)*(($B203-$C203:$N203)&gt;0)*($B203-$C203:$N203))))</f>
        <v/>
      </c>
      <c r="U203" s="8">
        <f>IF(OR($A203="",NOT(ISNUMBER($B203)),$S203="No",$B$1&lt;&gt;YEAR(TODAY())),0,IF(OR($R203="",$R203&lt;=INDEX($C$3:$N$3,MONTH(TODAY()))),$B203,0))</f>
        <v/>
      </c>
      <c r="V203" s="8">
        <f>IF(OR($A203="",$B$1&lt;&gt;YEAR(TODAY())),0,N(INDEX($C203:$N203,MONTH(TODAY()))))</f>
        <v/>
      </c>
      <c r="W203">
        <f>IF($Q203="Overdue",COUNTIF($Q$5:$Q203,"Overdue"),"")</f>
        <v/>
      </c>
    </row>
    <row r="204">
      <c r="B204" s="12">
        <f>IF($A204="","",IFERROR(INDEX(Members!$I$2:$I$251,MATCH($A204,Members!$A$2:$A$251,0)),""))</f>
        <v/>
      </c>
      <c r="C204" s="8" t="n"/>
      <c r="D204" s="8" t="n"/>
      <c r="E204" s="8" t="n"/>
      <c r="F204" s="8" t="n"/>
      <c r="G204" s="8" t="n"/>
      <c r="H204" s="8" t="n"/>
      <c r="I204" s="8" t="n"/>
      <c r="J204" s="8" t="n"/>
      <c r="K204" s="8" t="n"/>
      <c r="L204" s="8" t="n"/>
      <c r="M204" s="8" t="n"/>
      <c r="N204" s="8" t="n"/>
      <c r="O204" s="12">
        <f>IF($A204="","",SUM($C204:$N204))</f>
        <v/>
      </c>
      <c r="P204" s="12">
        <f>IF($A204="","",IF(OR(NOT(ISNUMBER($B204)),$S204="No"),0,SUMPRODUCT(($C$2:$N$2&lt;=TODAY())*((($R204="")+($R204&lt;=$C$3:$N$3))&gt;0)*(($B204-$C204:$N204)&gt;0)*($B204-$C204:$N204))))</f>
        <v/>
      </c>
      <c r="Q204" s="13">
        <f>IF($A204="","",IF(NOT(ISNUMBER($B204)),"Check name",IF($S204="No","Inactive",IF($P204=0,"Paid",IF($T204&gt;0,"Overdue","Pending")))))</f>
        <v/>
      </c>
      <c r="R204" s="7">
        <f>IF($A204="","",IFERROR(IF(INDEX(Members!$H$2:$H$251,MATCH($A204,Members!$A$2:$A$251,0))="","",INDEX(Members!$H$2:$H$251,MATCH($A204,Members!$A$2:$A$251,0))),""))</f>
        <v/>
      </c>
      <c r="S204">
        <f>IF($A204="","",IFERROR(IF(INDEX(Members!$J$2:$J$251,MATCH($A204,Members!$A$2:$A$251,0))="No","No","Yes"),"Yes"))</f>
        <v/>
      </c>
      <c r="T204" s="8">
        <f>IF($A204="","",IF(OR(NOT(ISNUMBER($B204)),$S204="No"),0,SUMPRODUCT(($C$3:$N$3&lt;TODAY())*((($R204="")+($R204&lt;=$C$3:$N$3))&gt;0)*(($B204-$C204:$N204)&gt;0)*($B204-$C204:$N204))))</f>
        <v/>
      </c>
      <c r="U204" s="8">
        <f>IF(OR($A204="",NOT(ISNUMBER($B204)),$S204="No",$B$1&lt;&gt;YEAR(TODAY())),0,IF(OR($R204="",$R204&lt;=INDEX($C$3:$N$3,MONTH(TODAY()))),$B204,0))</f>
        <v/>
      </c>
      <c r="V204" s="8">
        <f>IF(OR($A204="",$B$1&lt;&gt;YEAR(TODAY())),0,N(INDEX($C204:$N204,MONTH(TODAY()))))</f>
        <v/>
      </c>
      <c r="W204">
        <f>IF($Q204="Overdue",COUNTIF($Q$5:$Q204,"Overdue"),"")</f>
        <v/>
      </c>
    </row>
    <row r="205">
      <c r="B205" s="12">
        <f>IF($A205="","",IFERROR(INDEX(Members!$I$2:$I$251,MATCH($A205,Members!$A$2:$A$251,0)),""))</f>
        <v/>
      </c>
      <c r="C205" s="8" t="n"/>
      <c r="D205" s="8" t="n"/>
      <c r="E205" s="8" t="n"/>
      <c r="F205" s="8" t="n"/>
      <c r="G205" s="8" t="n"/>
      <c r="H205" s="8" t="n"/>
      <c r="I205" s="8" t="n"/>
      <c r="J205" s="8" t="n"/>
      <c r="K205" s="8" t="n"/>
      <c r="L205" s="8" t="n"/>
      <c r="M205" s="8" t="n"/>
      <c r="N205" s="8" t="n"/>
      <c r="O205" s="12">
        <f>IF($A205="","",SUM($C205:$N205))</f>
        <v/>
      </c>
      <c r="P205" s="12">
        <f>IF($A205="","",IF(OR(NOT(ISNUMBER($B205)),$S205="No"),0,SUMPRODUCT(($C$2:$N$2&lt;=TODAY())*((($R205="")+($R205&lt;=$C$3:$N$3))&gt;0)*(($B205-$C205:$N205)&gt;0)*($B205-$C205:$N205))))</f>
        <v/>
      </c>
      <c r="Q205" s="13">
        <f>IF($A205="","",IF(NOT(ISNUMBER($B205)),"Check name",IF($S205="No","Inactive",IF($P205=0,"Paid",IF($T205&gt;0,"Overdue","Pending")))))</f>
        <v/>
      </c>
      <c r="R205" s="7">
        <f>IF($A205="","",IFERROR(IF(INDEX(Members!$H$2:$H$251,MATCH($A205,Members!$A$2:$A$251,0))="","",INDEX(Members!$H$2:$H$251,MATCH($A205,Members!$A$2:$A$251,0))),""))</f>
        <v/>
      </c>
      <c r="S205">
        <f>IF($A205="","",IFERROR(IF(INDEX(Members!$J$2:$J$251,MATCH($A205,Members!$A$2:$A$251,0))="No","No","Yes"),"Yes"))</f>
        <v/>
      </c>
      <c r="T205" s="8">
        <f>IF($A205="","",IF(OR(NOT(ISNUMBER($B205)),$S205="No"),0,SUMPRODUCT(($C$3:$N$3&lt;TODAY())*((($R205="")+($R205&lt;=$C$3:$N$3))&gt;0)*(($B205-$C205:$N205)&gt;0)*($B205-$C205:$N205))))</f>
        <v/>
      </c>
      <c r="U205" s="8">
        <f>IF(OR($A205="",NOT(ISNUMBER($B205)),$S205="No",$B$1&lt;&gt;YEAR(TODAY())),0,IF(OR($R205="",$R205&lt;=INDEX($C$3:$N$3,MONTH(TODAY()))),$B205,0))</f>
        <v/>
      </c>
      <c r="V205" s="8">
        <f>IF(OR($A205="",$B$1&lt;&gt;YEAR(TODAY())),0,N(INDEX($C205:$N205,MONTH(TODAY()))))</f>
        <v/>
      </c>
      <c r="W205">
        <f>IF($Q205="Overdue",COUNTIF($Q$5:$Q205,"Overdue"),"")</f>
        <v/>
      </c>
    </row>
    <row r="206">
      <c r="B206" s="12">
        <f>IF($A206="","",IFERROR(INDEX(Members!$I$2:$I$251,MATCH($A206,Members!$A$2:$A$251,0)),""))</f>
        <v/>
      </c>
      <c r="C206" s="8" t="n"/>
      <c r="D206" s="8" t="n"/>
      <c r="E206" s="8" t="n"/>
      <c r="F206" s="8" t="n"/>
      <c r="G206" s="8" t="n"/>
      <c r="H206" s="8" t="n"/>
      <c r="I206" s="8" t="n"/>
      <c r="J206" s="8" t="n"/>
      <c r="K206" s="8" t="n"/>
      <c r="L206" s="8" t="n"/>
      <c r="M206" s="8" t="n"/>
      <c r="N206" s="8" t="n"/>
      <c r="O206" s="12">
        <f>IF($A206="","",SUM($C206:$N206))</f>
        <v/>
      </c>
      <c r="P206" s="12">
        <f>IF($A206="","",IF(OR(NOT(ISNUMBER($B206)),$S206="No"),0,SUMPRODUCT(($C$2:$N$2&lt;=TODAY())*((($R206="")+($R206&lt;=$C$3:$N$3))&gt;0)*(($B206-$C206:$N206)&gt;0)*($B206-$C206:$N206))))</f>
        <v/>
      </c>
      <c r="Q206" s="13">
        <f>IF($A206="","",IF(NOT(ISNUMBER($B206)),"Check name",IF($S206="No","Inactive",IF($P206=0,"Paid",IF($T206&gt;0,"Overdue","Pending")))))</f>
        <v/>
      </c>
      <c r="R206" s="7">
        <f>IF($A206="","",IFERROR(IF(INDEX(Members!$H$2:$H$251,MATCH($A206,Members!$A$2:$A$251,0))="","",INDEX(Members!$H$2:$H$251,MATCH($A206,Members!$A$2:$A$251,0))),""))</f>
        <v/>
      </c>
      <c r="S206">
        <f>IF($A206="","",IFERROR(IF(INDEX(Members!$J$2:$J$251,MATCH($A206,Members!$A$2:$A$251,0))="No","No","Yes"),"Yes"))</f>
        <v/>
      </c>
      <c r="T206" s="8">
        <f>IF($A206="","",IF(OR(NOT(ISNUMBER($B206)),$S206="No"),0,SUMPRODUCT(($C$3:$N$3&lt;TODAY())*((($R206="")+($R206&lt;=$C$3:$N$3))&gt;0)*(($B206-$C206:$N206)&gt;0)*($B206-$C206:$N206))))</f>
        <v/>
      </c>
      <c r="U206" s="8">
        <f>IF(OR($A206="",NOT(ISNUMBER($B206)),$S206="No",$B$1&lt;&gt;YEAR(TODAY())),0,IF(OR($R206="",$R206&lt;=INDEX($C$3:$N$3,MONTH(TODAY()))),$B206,0))</f>
        <v/>
      </c>
      <c r="V206" s="8">
        <f>IF(OR($A206="",$B$1&lt;&gt;YEAR(TODAY())),0,N(INDEX($C206:$N206,MONTH(TODAY()))))</f>
        <v/>
      </c>
      <c r="W206">
        <f>IF($Q206="Overdue",COUNTIF($Q$5:$Q206,"Overdue"),"")</f>
        <v/>
      </c>
    </row>
    <row r="207">
      <c r="B207" s="12">
        <f>IF($A207="","",IFERROR(INDEX(Members!$I$2:$I$251,MATCH($A207,Members!$A$2:$A$251,0)),""))</f>
        <v/>
      </c>
      <c r="C207" s="8" t="n"/>
      <c r="D207" s="8" t="n"/>
      <c r="E207" s="8" t="n"/>
      <c r="F207" s="8" t="n"/>
      <c r="G207" s="8" t="n"/>
      <c r="H207" s="8" t="n"/>
      <c r="I207" s="8" t="n"/>
      <c r="J207" s="8" t="n"/>
      <c r="K207" s="8" t="n"/>
      <c r="L207" s="8" t="n"/>
      <c r="M207" s="8" t="n"/>
      <c r="N207" s="8" t="n"/>
      <c r="O207" s="12">
        <f>IF($A207="","",SUM($C207:$N207))</f>
        <v/>
      </c>
      <c r="P207" s="12">
        <f>IF($A207="","",IF(OR(NOT(ISNUMBER($B207)),$S207="No"),0,SUMPRODUCT(($C$2:$N$2&lt;=TODAY())*((($R207="")+($R207&lt;=$C$3:$N$3))&gt;0)*(($B207-$C207:$N207)&gt;0)*($B207-$C207:$N207))))</f>
        <v/>
      </c>
      <c r="Q207" s="13">
        <f>IF($A207="","",IF(NOT(ISNUMBER($B207)),"Check name",IF($S207="No","Inactive",IF($P207=0,"Paid",IF($T207&gt;0,"Overdue","Pending")))))</f>
        <v/>
      </c>
      <c r="R207" s="7">
        <f>IF($A207="","",IFERROR(IF(INDEX(Members!$H$2:$H$251,MATCH($A207,Members!$A$2:$A$251,0))="","",INDEX(Members!$H$2:$H$251,MATCH($A207,Members!$A$2:$A$251,0))),""))</f>
        <v/>
      </c>
      <c r="S207">
        <f>IF($A207="","",IFERROR(IF(INDEX(Members!$J$2:$J$251,MATCH($A207,Members!$A$2:$A$251,0))="No","No","Yes"),"Yes"))</f>
        <v/>
      </c>
      <c r="T207" s="8">
        <f>IF($A207="","",IF(OR(NOT(ISNUMBER($B207)),$S207="No"),0,SUMPRODUCT(($C$3:$N$3&lt;TODAY())*((($R207="")+($R207&lt;=$C$3:$N$3))&gt;0)*(($B207-$C207:$N207)&gt;0)*($B207-$C207:$N207))))</f>
        <v/>
      </c>
      <c r="U207" s="8">
        <f>IF(OR($A207="",NOT(ISNUMBER($B207)),$S207="No",$B$1&lt;&gt;YEAR(TODAY())),0,IF(OR($R207="",$R207&lt;=INDEX($C$3:$N$3,MONTH(TODAY()))),$B207,0))</f>
        <v/>
      </c>
      <c r="V207" s="8">
        <f>IF(OR($A207="",$B$1&lt;&gt;YEAR(TODAY())),0,N(INDEX($C207:$N207,MONTH(TODAY()))))</f>
        <v/>
      </c>
      <c r="W207">
        <f>IF($Q207="Overdue",COUNTIF($Q$5:$Q207,"Overdue"),"")</f>
        <v/>
      </c>
    </row>
    <row r="208">
      <c r="B208" s="12">
        <f>IF($A208="","",IFERROR(INDEX(Members!$I$2:$I$251,MATCH($A208,Members!$A$2:$A$251,0)),""))</f>
        <v/>
      </c>
      <c r="C208" s="8" t="n"/>
      <c r="D208" s="8" t="n"/>
      <c r="E208" s="8" t="n"/>
      <c r="F208" s="8" t="n"/>
      <c r="G208" s="8" t="n"/>
      <c r="H208" s="8" t="n"/>
      <c r="I208" s="8" t="n"/>
      <c r="J208" s="8" t="n"/>
      <c r="K208" s="8" t="n"/>
      <c r="L208" s="8" t="n"/>
      <c r="M208" s="8" t="n"/>
      <c r="N208" s="8" t="n"/>
      <c r="O208" s="12">
        <f>IF($A208="","",SUM($C208:$N208))</f>
        <v/>
      </c>
      <c r="P208" s="12">
        <f>IF($A208="","",IF(OR(NOT(ISNUMBER($B208)),$S208="No"),0,SUMPRODUCT(($C$2:$N$2&lt;=TODAY())*((($R208="")+($R208&lt;=$C$3:$N$3))&gt;0)*(($B208-$C208:$N208)&gt;0)*($B208-$C208:$N208))))</f>
        <v/>
      </c>
      <c r="Q208" s="13">
        <f>IF($A208="","",IF(NOT(ISNUMBER($B208)),"Check name",IF($S208="No","Inactive",IF($P208=0,"Paid",IF($T208&gt;0,"Overdue","Pending")))))</f>
        <v/>
      </c>
      <c r="R208" s="7">
        <f>IF($A208="","",IFERROR(IF(INDEX(Members!$H$2:$H$251,MATCH($A208,Members!$A$2:$A$251,0))="","",INDEX(Members!$H$2:$H$251,MATCH($A208,Members!$A$2:$A$251,0))),""))</f>
        <v/>
      </c>
      <c r="S208">
        <f>IF($A208="","",IFERROR(IF(INDEX(Members!$J$2:$J$251,MATCH($A208,Members!$A$2:$A$251,0))="No","No","Yes"),"Yes"))</f>
        <v/>
      </c>
      <c r="T208" s="8">
        <f>IF($A208="","",IF(OR(NOT(ISNUMBER($B208)),$S208="No"),0,SUMPRODUCT(($C$3:$N$3&lt;TODAY())*((($R208="")+($R208&lt;=$C$3:$N$3))&gt;0)*(($B208-$C208:$N208)&gt;0)*($B208-$C208:$N208))))</f>
        <v/>
      </c>
      <c r="U208" s="8">
        <f>IF(OR($A208="",NOT(ISNUMBER($B208)),$S208="No",$B$1&lt;&gt;YEAR(TODAY())),0,IF(OR($R208="",$R208&lt;=INDEX($C$3:$N$3,MONTH(TODAY()))),$B208,0))</f>
        <v/>
      </c>
      <c r="V208" s="8">
        <f>IF(OR($A208="",$B$1&lt;&gt;YEAR(TODAY())),0,N(INDEX($C208:$N208,MONTH(TODAY()))))</f>
        <v/>
      </c>
      <c r="W208">
        <f>IF($Q208="Overdue",COUNTIF($Q$5:$Q208,"Overdue"),"")</f>
        <v/>
      </c>
    </row>
    <row r="209">
      <c r="B209" s="12">
        <f>IF($A209="","",IFERROR(INDEX(Members!$I$2:$I$251,MATCH($A209,Members!$A$2:$A$251,0)),""))</f>
        <v/>
      </c>
      <c r="C209" s="8" t="n"/>
      <c r="D209" s="8" t="n"/>
      <c r="E209" s="8" t="n"/>
      <c r="F209" s="8" t="n"/>
      <c r="G209" s="8" t="n"/>
      <c r="H209" s="8" t="n"/>
      <c r="I209" s="8" t="n"/>
      <c r="J209" s="8" t="n"/>
      <c r="K209" s="8" t="n"/>
      <c r="L209" s="8" t="n"/>
      <c r="M209" s="8" t="n"/>
      <c r="N209" s="8" t="n"/>
      <c r="O209" s="12">
        <f>IF($A209="","",SUM($C209:$N209))</f>
        <v/>
      </c>
      <c r="P209" s="12">
        <f>IF($A209="","",IF(OR(NOT(ISNUMBER($B209)),$S209="No"),0,SUMPRODUCT(($C$2:$N$2&lt;=TODAY())*((($R209="")+($R209&lt;=$C$3:$N$3))&gt;0)*(($B209-$C209:$N209)&gt;0)*($B209-$C209:$N209))))</f>
        <v/>
      </c>
      <c r="Q209" s="13">
        <f>IF($A209="","",IF(NOT(ISNUMBER($B209)),"Check name",IF($S209="No","Inactive",IF($P209=0,"Paid",IF($T209&gt;0,"Overdue","Pending")))))</f>
        <v/>
      </c>
      <c r="R209" s="7">
        <f>IF($A209="","",IFERROR(IF(INDEX(Members!$H$2:$H$251,MATCH($A209,Members!$A$2:$A$251,0))="","",INDEX(Members!$H$2:$H$251,MATCH($A209,Members!$A$2:$A$251,0))),""))</f>
        <v/>
      </c>
      <c r="S209">
        <f>IF($A209="","",IFERROR(IF(INDEX(Members!$J$2:$J$251,MATCH($A209,Members!$A$2:$A$251,0))="No","No","Yes"),"Yes"))</f>
        <v/>
      </c>
      <c r="T209" s="8">
        <f>IF($A209="","",IF(OR(NOT(ISNUMBER($B209)),$S209="No"),0,SUMPRODUCT(($C$3:$N$3&lt;TODAY())*((($R209="")+($R209&lt;=$C$3:$N$3))&gt;0)*(($B209-$C209:$N209)&gt;0)*($B209-$C209:$N209))))</f>
        <v/>
      </c>
      <c r="U209" s="8">
        <f>IF(OR($A209="",NOT(ISNUMBER($B209)),$S209="No",$B$1&lt;&gt;YEAR(TODAY())),0,IF(OR($R209="",$R209&lt;=INDEX($C$3:$N$3,MONTH(TODAY()))),$B209,0))</f>
        <v/>
      </c>
      <c r="V209" s="8">
        <f>IF(OR($A209="",$B$1&lt;&gt;YEAR(TODAY())),0,N(INDEX($C209:$N209,MONTH(TODAY()))))</f>
        <v/>
      </c>
      <c r="W209">
        <f>IF($Q209="Overdue",COUNTIF($Q$5:$Q209,"Overdue"),"")</f>
        <v/>
      </c>
    </row>
    <row r="210">
      <c r="B210" s="12">
        <f>IF($A210="","",IFERROR(INDEX(Members!$I$2:$I$251,MATCH($A210,Members!$A$2:$A$251,0)),""))</f>
        <v/>
      </c>
      <c r="C210" s="8" t="n"/>
      <c r="D210" s="8" t="n"/>
      <c r="E210" s="8" t="n"/>
      <c r="F210" s="8" t="n"/>
      <c r="G210" s="8" t="n"/>
      <c r="H210" s="8" t="n"/>
      <c r="I210" s="8" t="n"/>
      <c r="J210" s="8" t="n"/>
      <c r="K210" s="8" t="n"/>
      <c r="L210" s="8" t="n"/>
      <c r="M210" s="8" t="n"/>
      <c r="N210" s="8" t="n"/>
      <c r="O210" s="12">
        <f>IF($A210="","",SUM($C210:$N210))</f>
        <v/>
      </c>
      <c r="P210" s="12">
        <f>IF($A210="","",IF(OR(NOT(ISNUMBER($B210)),$S210="No"),0,SUMPRODUCT(($C$2:$N$2&lt;=TODAY())*((($R210="")+($R210&lt;=$C$3:$N$3))&gt;0)*(($B210-$C210:$N210)&gt;0)*($B210-$C210:$N210))))</f>
        <v/>
      </c>
      <c r="Q210" s="13">
        <f>IF($A210="","",IF(NOT(ISNUMBER($B210)),"Check name",IF($S210="No","Inactive",IF($P210=0,"Paid",IF($T210&gt;0,"Overdue","Pending")))))</f>
        <v/>
      </c>
      <c r="R210" s="7">
        <f>IF($A210="","",IFERROR(IF(INDEX(Members!$H$2:$H$251,MATCH($A210,Members!$A$2:$A$251,0))="","",INDEX(Members!$H$2:$H$251,MATCH($A210,Members!$A$2:$A$251,0))),""))</f>
        <v/>
      </c>
      <c r="S210">
        <f>IF($A210="","",IFERROR(IF(INDEX(Members!$J$2:$J$251,MATCH($A210,Members!$A$2:$A$251,0))="No","No","Yes"),"Yes"))</f>
        <v/>
      </c>
      <c r="T210" s="8">
        <f>IF($A210="","",IF(OR(NOT(ISNUMBER($B210)),$S210="No"),0,SUMPRODUCT(($C$3:$N$3&lt;TODAY())*((($R210="")+($R210&lt;=$C$3:$N$3))&gt;0)*(($B210-$C210:$N210)&gt;0)*($B210-$C210:$N210))))</f>
        <v/>
      </c>
      <c r="U210" s="8">
        <f>IF(OR($A210="",NOT(ISNUMBER($B210)),$S210="No",$B$1&lt;&gt;YEAR(TODAY())),0,IF(OR($R210="",$R210&lt;=INDEX($C$3:$N$3,MONTH(TODAY()))),$B210,0))</f>
        <v/>
      </c>
      <c r="V210" s="8">
        <f>IF(OR($A210="",$B$1&lt;&gt;YEAR(TODAY())),0,N(INDEX($C210:$N210,MONTH(TODAY()))))</f>
        <v/>
      </c>
      <c r="W210">
        <f>IF($Q210="Overdue",COUNTIF($Q$5:$Q210,"Overdue"),"")</f>
        <v/>
      </c>
    </row>
    <row r="211">
      <c r="B211" s="12">
        <f>IF($A211="","",IFERROR(INDEX(Members!$I$2:$I$251,MATCH($A211,Members!$A$2:$A$251,0)),""))</f>
        <v/>
      </c>
      <c r="C211" s="8" t="n"/>
      <c r="D211" s="8" t="n"/>
      <c r="E211" s="8" t="n"/>
      <c r="F211" s="8" t="n"/>
      <c r="G211" s="8" t="n"/>
      <c r="H211" s="8" t="n"/>
      <c r="I211" s="8" t="n"/>
      <c r="J211" s="8" t="n"/>
      <c r="K211" s="8" t="n"/>
      <c r="L211" s="8" t="n"/>
      <c r="M211" s="8" t="n"/>
      <c r="N211" s="8" t="n"/>
      <c r="O211" s="12">
        <f>IF($A211="","",SUM($C211:$N211))</f>
        <v/>
      </c>
      <c r="P211" s="12">
        <f>IF($A211="","",IF(OR(NOT(ISNUMBER($B211)),$S211="No"),0,SUMPRODUCT(($C$2:$N$2&lt;=TODAY())*((($R211="")+($R211&lt;=$C$3:$N$3))&gt;0)*(($B211-$C211:$N211)&gt;0)*($B211-$C211:$N211))))</f>
        <v/>
      </c>
      <c r="Q211" s="13">
        <f>IF($A211="","",IF(NOT(ISNUMBER($B211)),"Check name",IF($S211="No","Inactive",IF($P211=0,"Paid",IF($T211&gt;0,"Overdue","Pending")))))</f>
        <v/>
      </c>
      <c r="R211" s="7">
        <f>IF($A211="","",IFERROR(IF(INDEX(Members!$H$2:$H$251,MATCH($A211,Members!$A$2:$A$251,0))="","",INDEX(Members!$H$2:$H$251,MATCH($A211,Members!$A$2:$A$251,0))),""))</f>
        <v/>
      </c>
      <c r="S211">
        <f>IF($A211="","",IFERROR(IF(INDEX(Members!$J$2:$J$251,MATCH($A211,Members!$A$2:$A$251,0))="No","No","Yes"),"Yes"))</f>
        <v/>
      </c>
      <c r="T211" s="8">
        <f>IF($A211="","",IF(OR(NOT(ISNUMBER($B211)),$S211="No"),0,SUMPRODUCT(($C$3:$N$3&lt;TODAY())*((($R211="")+($R211&lt;=$C$3:$N$3))&gt;0)*(($B211-$C211:$N211)&gt;0)*($B211-$C211:$N211))))</f>
        <v/>
      </c>
      <c r="U211" s="8">
        <f>IF(OR($A211="",NOT(ISNUMBER($B211)),$S211="No",$B$1&lt;&gt;YEAR(TODAY())),0,IF(OR($R211="",$R211&lt;=INDEX($C$3:$N$3,MONTH(TODAY()))),$B211,0))</f>
        <v/>
      </c>
      <c r="V211" s="8">
        <f>IF(OR($A211="",$B$1&lt;&gt;YEAR(TODAY())),0,N(INDEX($C211:$N211,MONTH(TODAY()))))</f>
        <v/>
      </c>
      <c r="W211">
        <f>IF($Q211="Overdue",COUNTIF($Q$5:$Q211,"Overdue"),"")</f>
        <v/>
      </c>
    </row>
    <row r="212">
      <c r="B212" s="12">
        <f>IF($A212="","",IFERROR(INDEX(Members!$I$2:$I$251,MATCH($A212,Members!$A$2:$A$251,0)),""))</f>
        <v/>
      </c>
      <c r="C212" s="8" t="n"/>
      <c r="D212" s="8" t="n"/>
      <c r="E212" s="8" t="n"/>
      <c r="F212" s="8" t="n"/>
      <c r="G212" s="8" t="n"/>
      <c r="H212" s="8" t="n"/>
      <c r="I212" s="8" t="n"/>
      <c r="J212" s="8" t="n"/>
      <c r="K212" s="8" t="n"/>
      <c r="L212" s="8" t="n"/>
      <c r="M212" s="8" t="n"/>
      <c r="N212" s="8" t="n"/>
      <c r="O212" s="12">
        <f>IF($A212="","",SUM($C212:$N212))</f>
        <v/>
      </c>
      <c r="P212" s="12">
        <f>IF($A212="","",IF(OR(NOT(ISNUMBER($B212)),$S212="No"),0,SUMPRODUCT(($C$2:$N$2&lt;=TODAY())*((($R212="")+($R212&lt;=$C$3:$N$3))&gt;0)*(($B212-$C212:$N212)&gt;0)*($B212-$C212:$N212))))</f>
        <v/>
      </c>
      <c r="Q212" s="13">
        <f>IF($A212="","",IF(NOT(ISNUMBER($B212)),"Check name",IF($S212="No","Inactive",IF($P212=0,"Paid",IF($T212&gt;0,"Overdue","Pending")))))</f>
        <v/>
      </c>
      <c r="R212" s="7">
        <f>IF($A212="","",IFERROR(IF(INDEX(Members!$H$2:$H$251,MATCH($A212,Members!$A$2:$A$251,0))="","",INDEX(Members!$H$2:$H$251,MATCH($A212,Members!$A$2:$A$251,0))),""))</f>
        <v/>
      </c>
      <c r="S212">
        <f>IF($A212="","",IFERROR(IF(INDEX(Members!$J$2:$J$251,MATCH($A212,Members!$A$2:$A$251,0))="No","No","Yes"),"Yes"))</f>
        <v/>
      </c>
      <c r="T212" s="8">
        <f>IF($A212="","",IF(OR(NOT(ISNUMBER($B212)),$S212="No"),0,SUMPRODUCT(($C$3:$N$3&lt;TODAY())*((($R212="")+($R212&lt;=$C$3:$N$3))&gt;0)*(($B212-$C212:$N212)&gt;0)*($B212-$C212:$N212))))</f>
        <v/>
      </c>
      <c r="U212" s="8">
        <f>IF(OR($A212="",NOT(ISNUMBER($B212)),$S212="No",$B$1&lt;&gt;YEAR(TODAY())),0,IF(OR($R212="",$R212&lt;=INDEX($C$3:$N$3,MONTH(TODAY()))),$B212,0))</f>
        <v/>
      </c>
      <c r="V212" s="8">
        <f>IF(OR($A212="",$B$1&lt;&gt;YEAR(TODAY())),0,N(INDEX($C212:$N212,MONTH(TODAY()))))</f>
        <v/>
      </c>
      <c r="W212">
        <f>IF($Q212="Overdue",COUNTIF($Q$5:$Q212,"Overdue"),"")</f>
        <v/>
      </c>
    </row>
    <row r="213">
      <c r="B213" s="12">
        <f>IF($A213="","",IFERROR(INDEX(Members!$I$2:$I$251,MATCH($A213,Members!$A$2:$A$251,0)),""))</f>
        <v/>
      </c>
      <c r="C213" s="8" t="n"/>
      <c r="D213" s="8" t="n"/>
      <c r="E213" s="8" t="n"/>
      <c r="F213" s="8" t="n"/>
      <c r="G213" s="8" t="n"/>
      <c r="H213" s="8" t="n"/>
      <c r="I213" s="8" t="n"/>
      <c r="J213" s="8" t="n"/>
      <c r="K213" s="8" t="n"/>
      <c r="L213" s="8" t="n"/>
      <c r="M213" s="8" t="n"/>
      <c r="N213" s="8" t="n"/>
      <c r="O213" s="12">
        <f>IF($A213="","",SUM($C213:$N213))</f>
        <v/>
      </c>
      <c r="P213" s="12">
        <f>IF($A213="","",IF(OR(NOT(ISNUMBER($B213)),$S213="No"),0,SUMPRODUCT(($C$2:$N$2&lt;=TODAY())*((($R213="")+($R213&lt;=$C$3:$N$3))&gt;0)*(($B213-$C213:$N213)&gt;0)*($B213-$C213:$N213))))</f>
        <v/>
      </c>
      <c r="Q213" s="13">
        <f>IF($A213="","",IF(NOT(ISNUMBER($B213)),"Check name",IF($S213="No","Inactive",IF($P213=0,"Paid",IF($T213&gt;0,"Overdue","Pending")))))</f>
        <v/>
      </c>
      <c r="R213" s="7">
        <f>IF($A213="","",IFERROR(IF(INDEX(Members!$H$2:$H$251,MATCH($A213,Members!$A$2:$A$251,0))="","",INDEX(Members!$H$2:$H$251,MATCH($A213,Members!$A$2:$A$251,0))),""))</f>
        <v/>
      </c>
      <c r="S213">
        <f>IF($A213="","",IFERROR(IF(INDEX(Members!$J$2:$J$251,MATCH($A213,Members!$A$2:$A$251,0))="No","No","Yes"),"Yes"))</f>
        <v/>
      </c>
      <c r="T213" s="8">
        <f>IF($A213="","",IF(OR(NOT(ISNUMBER($B213)),$S213="No"),0,SUMPRODUCT(($C$3:$N$3&lt;TODAY())*((($R213="")+($R213&lt;=$C$3:$N$3))&gt;0)*(($B213-$C213:$N213)&gt;0)*($B213-$C213:$N213))))</f>
        <v/>
      </c>
      <c r="U213" s="8">
        <f>IF(OR($A213="",NOT(ISNUMBER($B213)),$S213="No",$B$1&lt;&gt;YEAR(TODAY())),0,IF(OR($R213="",$R213&lt;=INDEX($C$3:$N$3,MONTH(TODAY()))),$B213,0))</f>
        <v/>
      </c>
      <c r="V213" s="8">
        <f>IF(OR($A213="",$B$1&lt;&gt;YEAR(TODAY())),0,N(INDEX($C213:$N213,MONTH(TODAY()))))</f>
        <v/>
      </c>
      <c r="W213">
        <f>IF($Q213="Overdue",COUNTIF($Q$5:$Q213,"Overdue"),"")</f>
        <v/>
      </c>
    </row>
    <row r="214">
      <c r="B214" s="12">
        <f>IF($A214="","",IFERROR(INDEX(Members!$I$2:$I$251,MATCH($A214,Members!$A$2:$A$251,0)),""))</f>
        <v/>
      </c>
      <c r="C214" s="8" t="n"/>
      <c r="D214" s="8" t="n"/>
      <c r="E214" s="8" t="n"/>
      <c r="F214" s="8" t="n"/>
      <c r="G214" s="8" t="n"/>
      <c r="H214" s="8" t="n"/>
      <c r="I214" s="8" t="n"/>
      <c r="J214" s="8" t="n"/>
      <c r="K214" s="8" t="n"/>
      <c r="L214" s="8" t="n"/>
      <c r="M214" s="8" t="n"/>
      <c r="N214" s="8" t="n"/>
      <c r="O214" s="12">
        <f>IF($A214="","",SUM($C214:$N214))</f>
        <v/>
      </c>
      <c r="P214" s="12">
        <f>IF($A214="","",IF(OR(NOT(ISNUMBER($B214)),$S214="No"),0,SUMPRODUCT(($C$2:$N$2&lt;=TODAY())*((($R214="")+($R214&lt;=$C$3:$N$3))&gt;0)*(($B214-$C214:$N214)&gt;0)*($B214-$C214:$N214))))</f>
        <v/>
      </c>
      <c r="Q214" s="13">
        <f>IF($A214="","",IF(NOT(ISNUMBER($B214)),"Check name",IF($S214="No","Inactive",IF($P214=0,"Paid",IF($T214&gt;0,"Overdue","Pending")))))</f>
        <v/>
      </c>
      <c r="R214" s="7">
        <f>IF($A214="","",IFERROR(IF(INDEX(Members!$H$2:$H$251,MATCH($A214,Members!$A$2:$A$251,0))="","",INDEX(Members!$H$2:$H$251,MATCH($A214,Members!$A$2:$A$251,0))),""))</f>
        <v/>
      </c>
      <c r="S214">
        <f>IF($A214="","",IFERROR(IF(INDEX(Members!$J$2:$J$251,MATCH($A214,Members!$A$2:$A$251,0))="No","No","Yes"),"Yes"))</f>
        <v/>
      </c>
      <c r="T214" s="8">
        <f>IF($A214="","",IF(OR(NOT(ISNUMBER($B214)),$S214="No"),0,SUMPRODUCT(($C$3:$N$3&lt;TODAY())*((($R214="")+($R214&lt;=$C$3:$N$3))&gt;0)*(($B214-$C214:$N214)&gt;0)*($B214-$C214:$N214))))</f>
        <v/>
      </c>
      <c r="U214" s="8">
        <f>IF(OR($A214="",NOT(ISNUMBER($B214)),$S214="No",$B$1&lt;&gt;YEAR(TODAY())),0,IF(OR($R214="",$R214&lt;=INDEX($C$3:$N$3,MONTH(TODAY()))),$B214,0))</f>
        <v/>
      </c>
      <c r="V214" s="8">
        <f>IF(OR($A214="",$B$1&lt;&gt;YEAR(TODAY())),0,N(INDEX($C214:$N214,MONTH(TODAY()))))</f>
        <v/>
      </c>
      <c r="W214">
        <f>IF($Q214="Overdue",COUNTIF($Q$5:$Q214,"Overdue"),"")</f>
        <v/>
      </c>
    </row>
    <row r="215">
      <c r="B215" s="12">
        <f>IF($A215="","",IFERROR(INDEX(Members!$I$2:$I$251,MATCH($A215,Members!$A$2:$A$251,0)),""))</f>
        <v/>
      </c>
      <c r="C215" s="8" t="n"/>
      <c r="D215" s="8" t="n"/>
      <c r="E215" s="8" t="n"/>
      <c r="F215" s="8" t="n"/>
      <c r="G215" s="8" t="n"/>
      <c r="H215" s="8" t="n"/>
      <c r="I215" s="8" t="n"/>
      <c r="J215" s="8" t="n"/>
      <c r="K215" s="8" t="n"/>
      <c r="L215" s="8" t="n"/>
      <c r="M215" s="8" t="n"/>
      <c r="N215" s="8" t="n"/>
      <c r="O215" s="12">
        <f>IF($A215="","",SUM($C215:$N215))</f>
        <v/>
      </c>
      <c r="P215" s="12">
        <f>IF($A215="","",IF(OR(NOT(ISNUMBER($B215)),$S215="No"),0,SUMPRODUCT(($C$2:$N$2&lt;=TODAY())*((($R215="")+($R215&lt;=$C$3:$N$3))&gt;0)*(($B215-$C215:$N215)&gt;0)*($B215-$C215:$N215))))</f>
        <v/>
      </c>
      <c r="Q215" s="13">
        <f>IF($A215="","",IF(NOT(ISNUMBER($B215)),"Check name",IF($S215="No","Inactive",IF($P215=0,"Paid",IF($T215&gt;0,"Overdue","Pending")))))</f>
        <v/>
      </c>
      <c r="R215" s="7">
        <f>IF($A215="","",IFERROR(IF(INDEX(Members!$H$2:$H$251,MATCH($A215,Members!$A$2:$A$251,0))="","",INDEX(Members!$H$2:$H$251,MATCH($A215,Members!$A$2:$A$251,0))),""))</f>
        <v/>
      </c>
      <c r="S215">
        <f>IF($A215="","",IFERROR(IF(INDEX(Members!$J$2:$J$251,MATCH($A215,Members!$A$2:$A$251,0))="No","No","Yes"),"Yes"))</f>
        <v/>
      </c>
      <c r="T215" s="8">
        <f>IF($A215="","",IF(OR(NOT(ISNUMBER($B215)),$S215="No"),0,SUMPRODUCT(($C$3:$N$3&lt;TODAY())*((($R215="")+($R215&lt;=$C$3:$N$3))&gt;0)*(($B215-$C215:$N215)&gt;0)*($B215-$C215:$N215))))</f>
        <v/>
      </c>
      <c r="U215" s="8">
        <f>IF(OR($A215="",NOT(ISNUMBER($B215)),$S215="No",$B$1&lt;&gt;YEAR(TODAY())),0,IF(OR($R215="",$R215&lt;=INDEX($C$3:$N$3,MONTH(TODAY()))),$B215,0))</f>
        <v/>
      </c>
      <c r="V215" s="8">
        <f>IF(OR($A215="",$B$1&lt;&gt;YEAR(TODAY())),0,N(INDEX($C215:$N215,MONTH(TODAY()))))</f>
        <v/>
      </c>
      <c r="W215">
        <f>IF($Q215="Overdue",COUNTIF($Q$5:$Q215,"Overdue"),"")</f>
        <v/>
      </c>
    </row>
    <row r="216">
      <c r="B216" s="12">
        <f>IF($A216="","",IFERROR(INDEX(Members!$I$2:$I$251,MATCH($A216,Members!$A$2:$A$251,0)),""))</f>
        <v/>
      </c>
      <c r="C216" s="8" t="n"/>
      <c r="D216" s="8" t="n"/>
      <c r="E216" s="8" t="n"/>
      <c r="F216" s="8" t="n"/>
      <c r="G216" s="8" t="n"/>
      <c r="H216" s="8" t="n"/>
      <c r="I216" s="8" t="n"/>
      <c r="J216" s="8" t="n"/>
      <c r="K216" s="8" t="n"/>
      <c r="L216" s="8" t="n"/>
      <c r="M216" s="8" t="n"/>
      <c r="N216" s="8" t="n"/>
      <c r="O216" s="12">
        <f>IF($A216="","",SUM($C216:$N216))</f>
        <v/>
      </c>
      <c r="P216" s="12">
        <f>IF($A216="","",IF(OR(NOT(ISNUMBER($B216)),$S216="No"),0,SUMPRODUCT(($C$2:$N$2&lt;=TODAY())*((($R216="")+($R216&lt;=$C$3:$N$3))&gt;0)*(($B216-$C216:$N216)&gt;0)*($B216-$C216:$N216))))</f>
        <v/>
      </c>
      <c r="Q216" s="13">
        <f>IF($A216="","",IF(NOT(ISNUMBER($B216)),"Check name",IF($S216="No","Inactive",IF($P216=0,"Paid",IF($T216&gt;0,"Overdue","Pending")))))</f>
        <v/>
      </c>
      <c r="R216" s="7">
        <f>IF($A216="","",IFERROR(IF(INDEX(Members!$H$2:$H$251,MATCH($A216,Members!$A$2:$A$251,0))="","",INDEX(Members!$H$2:$H$251,MATCH($A216,Members!$A$2:$A$251,0))),""))</f>
        <v/>
      </c>
      <c r="S216">
        <f>IF($A216="","",IFERROR(IF(INDEX(Members!$J$2:$J$251,MATCH($A216,Members!$A$2:$A$251,0))="No","No","Yes"),"Yes"))</f>
        <v/>
      </c>
      <c r="T216" s="8">
        <f>IF($A216="","",IF(OR(NOT(ISNUMBER($B216)),$S216="No"),0,SUMPRODUCT(($C$3:$N$3&lt;TODAY())*((($R216="")+($R216&lt;=$C$3:$N$3))&gt;0)*(($B216-$C216:$N216)&gt;0)*($B216-$C216:$N216))))</f>
        <v/>
      </c>
      <c r="U216" s="8">
        <f>IF(OR($A216="",NOT(ISNUMBER($B216)),$S216="No",$B$1&lt;&gt;YEAR(TODAY())),0,IF(OR($R216="",$R216&lt;=INDEX($C$3:$N$3,MONTH(TODAY()))),$B216,0))</f>
        <v/>
      </c>
      <c r="V216" s="8">
        <f>IF(OR($A216="",$B$1&lt;&gt;YEAR(TODAY())),0,N(INDEX($C216:$N216,MONTH(TODAY()))))</f>
        <v/>
      </c>
      <c r="W216">
        <f>IF($Q216="Overdue",COUNTIF($Q$5:$Q216,"Overdue"),"")</f>
        <v/>
      </c>
    </row>
    <row r="217">
      <c r="B217" s="12">
        <f>IF($A217="","",IFERROR(INDEX(Members!$I$2:$I$251,MATCH($A217,Members!$A$2:$A$251,0)),""))</f>
        <v/>
      </c>
      <c r="C217" s="8" t="n"/>
      <c r="D217" s="8" t="n"/>
      <c r="E217" s="8" t="n"/>
      <c r="F217" s="8" t="n"/>
      <c r="G217" s="8" t="n"/>
      <c r="H217" s="8" t="n"/>
      <c r="I217" s="8" t="n"/>
      <c r="J217" s="8" t="n"/>
      <c r="K217" s="8" t="n"/>
      <c r="L217" s="8" t="n"/>
      <c r="M217" s="8" t="n"/>
      <c r="N217" s="8" t="n"/>
      <c r="O217" s="12">
        <f>IF($A217="","",SUM($C217:$N217))</f>
        <v/>
      </c>
      <c r="P217" s="12">
        <f>IF($A217="","",IF(OR(NOT(ISNUMBER($B217)),$S217="No"),0,SUMPRODUCT(($C$2:$N$2&lt;=TODAY())*((($R217="")+($R217&lt;=$C$3:$N$3))&gt;0)*(($B217-$C217:$N217)&gt;0)*($B217-$C217:$N217))))</f>
        <v/>
      </c>
      <c r="Q217" s="13">
        <f>IF($A217="","",IF(NOT(ISNUMBER($B217)),"Check name",IF($S217="No","Inactive",IF($P217=0,"Paid",IF($T217&gt;0,"Overdue","Pending")))))</f>
        <v/>
      </c>
      <c r="R217" s="7">
        <f>IF($A217="","",IFERROR(IF(INDEX(Members!$H$2:$H$251,MATCH($A217,Members!$A$2:$A$251,0))="","",INDEX(Members!$H$2:$H$251,MATCH($A217,Members!$A$2:$A$251,0))),""))</f>
        <v/>
      </c>
      <c r="S217">
        <f>IF($A217="","",IFERROR(IF(INDEX(Members!$J$2:$J$251,MATCH($A217,Members!$A$2:$A$251,0))="No","No","Yes"),"Yes"))</f>
        <v/>
      </c>
      <c r="T217" s="8">
        <f>IF($A217="","",IF(OR(NOT(ISNUMBER($B217)),$S217="No"),0,SUMPRODUCT(($C$3:$N$3&lt;TODAY())*((($R217="")+($R217&lt;=$C$3:$N$3))&gt;0)*(($B217-$C217:$N217)&gt;0)*($B217-$C217:$N217))))</f>
        <v/>
      </c>
      <c r="U217" s="8">
        <f>IF(OR($A217="",NOT(ISNUMBER($B217)),$S217="No",$B$1&lt;&gt;YEAR(TODAY())),0,IF(OR($R217="",$R217&lt;=INDEX($C$3:$N$3,MONTH(TODAY()))),$B217,0))</f>
        <v/>
      </c>
      <c r="V217" s="8">
        <f>IF(OR($A217="",$B$1&lt;&gt;YEAR(TODAY())),0,N(INDEX($C217:$N217,MONTH(TODAY()))))</f>
        <v/>
      </c>
      <c r="W217">
        <f>IF($Q217="Overdue",COUNTIF($Q$5:$Q217,"Overdue"),"")</f>
        <v/>
      </c>
    </row>
    <row r="218">
      <c r="B218" s="12">
        <f>IF($A218="","",IFERROR(INDEX(Members!$I$2:$I$251,MATCH($A218,Members!$A$2:$A$251,0)),""))</f>
        <v/>
      </c>
      <c r="C218" s="8" t="n"/>
      <c r="D218" s="8" t="n"/>
      <c r="E218" s="8" t="n"/>
      <c r="F218" s="8" t="n"/>
      <c r="G218" s="8" t="n"/>
      <c r="H218" s="8" t="n"/>
      <c r="I218" s="8" t="n"/>
      <c r="J218" s="8" t="n"/>
      <c r="K218" s="8" t="n"/>
      <c r="L218" s="8" t="n"/>
      <c r="M218" s="8" t="n"/>
      <c r="N218" s="8" t="n"/>
      <c r="O218" s="12">
        <f>IF($A218="","",SUM($C218:$N218))</f>
        <v/>
      </c>
      <c r="P218" s="12">
        <f>IF($A218="","",IF(OR(NOT(ISNUMBER($B218)),$S218="No"),0,SUMPRODUCT(($C$2:$N$2&lt;=TODAY())*((($R218="")+($R218&lt;=$C$3:$N$3))&gt;0)*(($B218-$C218:$N218)&gt;0)*($B218-$C218:$N218))))</f>
        <v/>
      </c>
      <c r="Q218" s="13">
        <f>IF($A218="","",IF(NOT(ISNUMBER($B218)),"Check name",IF($S218="No","Inactive",IF($P218=0,"Paid",IF($T218&gt;0,"Overdue","Pending")))))</f>
        <v/>
      </c>
      <c r="R218" s="7">
        <f>IF($A218="","",IFERROR(IF(INDEX(Members!$H$2:$H$251,MATCH($A218,Members!$A$2:$A$251,0))="","",INDEX(Members!$H$2:$H$251,MATCH($A218,Members!$A$2:$A$251,0))),""))</f>
        <v/>
      </c>
      <c r="S218">
        <f>IF($A218="","",IFERROR(IF(INDEX(Members!$J$2:$J$251,MATCH($A218,Members!$A$2:$A$251,0))="No","No","Yes"),"Yes"))</f>
        <v/>
      </c>
      <c r="T218" s="8">
        <f>IF($A218="","",IF(OR(NOT(ISNUMBER($B218)),$S218="No"),0,SUMPRODUCT(($C$3:$N$3&lt;TODAY())*((($R218="")+($R218&lt;=$C$3:$N$3))&gt;0)*(($B218-$C218:$N218)&gt;0)*($B218-$C218:$N218))))</f>
        <v/>
      </c>
      <c r="U218" s="8">
        <f>IF(OR($A218="",NOT(ISNUMBER($B218)),$S218="No",$B$1&lt;&gt;YEAR(TODAY())),0,IF(OR($R218="",$R218&lt;=INDEX($C$3:$N$3,MONTH(TODAY()))),$B218,0))</f>
        <v/>
      </c>
      <c r="V218" s="8">
        <f>IF(OR($A218="",$B$1&lt;&gt;YEAR(TODAY())),0,N(INDEX($C218:$N218,MONTH(TODAY()))))</f>
        <v/>
      </c>
      <c r="W218">
        <f>IF($Q218="Overdue",COUNTIF($Q$5:$Q218,"Overdue"),"")</f>
        <v/>
      </c>
    </row>
    <row r="219">
      <c r="B219" s="12">
        <f>IF($A219="","",IFERROR(INDEX(Members!$I$2:$I$251,MATCH($A219,Members!$A$2:$A$251,0)),""))</f>
        <v/>
      </c>
      <c r="C219" s="8" t="n"/>
      <c r="D219" s="8" t="n"/>
      <c r="E219" s="8" t="n"/>
      <c r="F219" s="8" t="n"/>
      <c r="G219" s="8" t="n"/>
      <c r="H219" s="8" t="n"/>
      <c r="I219" s="8" t="n"/>
      <c r="J219" s="8" t="n"/>
      <c r="K219" s="8" t="n"/>
      <c r="L219" s="8" t="n"/>
      <c r="M219" s="8" t="n"/>
      <c r="N219" s="8" t="n"/>
      <c r="O219" s="12">
        <f>IF($A219="","",SUM($C219:$N219))</f>
        <v/>
      </c>
      <c r="P219" s="12">
        <f>IF($A219="","",IF(OR(NOT(ISNUMBER($B219)),$S219="No"),0,SUMPRODUCT(($C$2:$N$2&lt;=TODAY())*((($R219="")+($R219&lt;=$C$3:$N$3))&gt;0)*(($B219-$C219:$N219)&gt;0)*($B219-$C219:$N219))))</f>
        <v/>
      </c>
      <c r="Q219" s="13">
        <f>IF($A219="","",IF(NOT(ISNUMBER($B219)),"Check name",IF($S219="No","Inactive",IF($P219=0,"Paid",IF($T219&gt;0,"Overdue","Pending")))))</f>
        <v/>
      </c>
      <c r="R219" s="7">
        <f>IF($A219="","",IFERROR(IF(INDEX(Members!$H$2:$H$251,MATCH($A219,Members!$A$2:$A$251,0))="","",INDEX(Members!$H$2:$H$251,MATCH($A219,Members!$A$2:$A$251,0))),""))</f>
        <v/>
      </c>
      <c r="S219">
        <f>IF($A219="","",IFERROR(IF(INDEX(Members!$J$2:$J$251,MATCH($A219,Members!$A$2:$A$251,0))="No","No","Yes"),"Yes"))</f>
        <v/>
      </c>
      <c r="T219" s="8">
        <f>IF($A219="","",IF(OR(NOT(ISNUMBER($B219)),$S219="No"),0,SUMPRODUCT(($C$3:$N$3&lt;TODAY())*((($R219="")+($R219&lt;=$C$3:$N$3))&gt;0)*(($B219-$C219:$N219)&gt;0)*($B219-$C219:$N219))))</f>
        <v/>
      </c>
      <c r="U219" s="8">
        <f>IF(OR($A219="",NOT(ISNUMBER($B219)),$S219="No",$B$1&lt;&gt;YEAR(TODAY())),0,IF(OR($R219="",$R219&lt;=INDEX($C$3:$N$3,MONTH(TODAY()))),$B219,0))</f>
        <v/>
      </c>
      <c r="V219" s="8">
        <f>IF(OR($A219="",$B$1&lt;&gt;YEAR(TODAY())),0,N(INDEX($C219:$N219,MONTH(TODAY()))))</f>
        <v/>
      </c>
      <c r="W219">
        <f>IF($Q219="Overdue",COUNTIF($Q$5:$Q219,"Overdue"),"")</f>
        <v/>
      </c>
    </row>
    <row r="220">
      <c r="B220" s="12">
        <f>IF($A220="","",IFERROR(INDEX(Members!$I$2:$I$251,MATCH($A220,Members!$A$2:$A$251,0)),""))</f>
        <v/>
      </c>
      <c r="C220" s="8" t="n"/>
      <c r="D220" s="8" t="n"/>
      <c r="E220" s="8" t="n"/>
      <c r="F220" s="8" t="n"/>
      <c r="G220" s="8" t="n"/>
      <c r="H220" s="8" t="n"/>
      <c r="I220" s="8" t="n"/>
      <c r="J220" s="8" t="n"/>
      <c r="K220" s="8" t="n"/>
      <c r="L220" s="8" t="n"/>
      <c r="M220" s="8" t="n"/>
      <c r="N220" s="8" t="n"/>
      <c r="O220" s="12">
        <f>IF($A220="","",SUM($C220:$N220))</f>
        <v/>
      </c>
      <c r="P220" s="12">
        <f>IF($A220="","",IF(OR(NOT(ISNUMBER($B220)),$S220="No"),0,SUMPRODUCT(($C$2:$N$2&lt;=TODAY())*((($R220="")+($R220&lt;=$C$3:$N$3))&gt;0)*(($B220-$C220:$N220)&gt;0)*($B220-$C220:$N220))))</f>
        <v/>
      </c>
      <c r="Q220" s="13">
        <f>IF($A220="","",IF(NOT(ISNUMBER($B220)),"Check name",IF($S220="No","Inactive",IF($P220=0,"Paid",IF($T220&gt;0,"Overdue","Pending")))))</f>
        <v/>
      </c>
      <c r="R220" s="7">
        <f>IF($A220="","",IFERROR(IF(INDEX(Members!$H$2:$H$251,MATCH($A220,Members!$A$2:$A$251,0))="","",INDEX(Members!$H$2:$H$251,MATCH($A220,Members!$A$2:$A$251,0))),""))</f>
        <v/>
      </c>
      <c r="S220">
        <f>IF($A220="","",IFERROR(IF(INDEX(Members!$J$2:$J$251,MATCH($A220,Members!$A$2:$A$251,0))="No","No","Yes"),"Yes"))</f>
        <v/>
      </c>
      <c r="T220" s="8">
        <f>IF($A220="","",IF(OR(NOT(ISNUMBER($B220)),$S220="No"),0,SUMPRODUCT(($C$3:$N$3&lt;TODAY())*((($R220="")+($R220&lt;=$C$3:$N$3))&gt;0)*(($B220-$C220:$N220)&gt;0)*($B220-$C220:$N220))))</f>
        <v/>
      </c>
      <c r="U220" s="8">
        <f>IF(OR($A220="",NOT(ISNUMBER($B220)),$S220="No",$B$1&lt;&gt;YEAR(TODAY())),0,IF(OR($R220="",$R220&lt;=INDEX($C$3:$N$3,MONTH(TODAY()))),$B220,0))</f>
        <v/>
      </c>
      <c r="V220" s="8">
        <f>IF(OR($A220="",$B$1&lt;&gt;YEAR(TODAY())),0,N(INDEX($C220:$N220,MONTH(TODAY()))))</f>
        <v/>
      </c>
      <c r="W220">
        <f>IF($Q220="Overdue",COUNTIF($Q$5:$Q220,"Overdue"),"")</f>
        <v/>
      </c>
    </row>
    <row r="221">
      <c r="B221" s="12">
        <f>IF($A221="","",IFERROR(INDEX(Members!$I$2:$I$251,MATCH($A221,Members!$A$2:$A$251,0)),""))</f>
        <v/>
      </c>
      <c r="C221" s="8" t="n"/>
      <c r="D221" s="8" t="n"/>
      <c r="E221" s="8" t="n"/>
      <c r="F221" s="8" t="n"/>
      <c r="G221" s="8" t="n"/>
      <c r="H221" s="8" t="n"/>
      <c r="I221" s="8" t="n"/>
      <c r="J221" s="8" t="n"/>
      <c r="K221" s="8" t="n"/>
      <c r="L221" s="8" t="n"/>
      <c r="M221" s="8" t="n"/>
      <c r="N221" s="8" t="n"/>
      <c r="O221" s="12">
        <f>IF($A221="","",SUM($C221:$N221))</f>
        <v/>
      </c>
      <c r="P221" s="12">
        <f>IF($A221="","",IF(OR(NOT(ISNUMBER($B221)),$S221="No"),0,SUMPRODUCT(($C$2:$N$2&lt;=TODAY())*((($R221="")+($R221&lt;=$C$3:$N$3))&gt;0)*(($B221-$C221:$N221)&gt;0)*($B221-$C221:$N221))))</f>
        <v/>
      </c>
      <c r="Q221" s="13">
        <f>IF($A221="","",IF(NOT(ISNUMBER($B221)),"Check name",IF($S221="No","Inactive",IF($P221=0,"Paid",IF($T221&gt;0,"Overdue","Pending")))))</f>
        <v/>
      </c>
      <c r="R221" s="7">
        <f>IF($A221="","",IFERROR(IF(INDEX(Members!$H$2:$H$251,MATCH($A221,Members!$A$2:$A$251,0))="","",INDEX(Members!$H$2:$H$251,MATCH($A221,Members!$A$2:$A$251,0))),""))</f>
        <v/>
      </c>
      <c r="S221">
        <f>IF($A221="","",IFERROR(IF(INDEX(Members!$J$2:$J$251,MATCH($A221,Members!$A$2:$A$251,0))="No","No","Yes"),"Yes"))</f>
        <v/>
      </c>
      <c r="T221" s="8">
        <f>IF($A221="","",IF(OR(NOT(ISNUMBER($B221)),$S221="No"),0,SUMPRODUCT(($C$3:$N$3&lt;TODAY())*((($R221="")+($R221&lt;=$C$3:$N$3))&gt;0)*(($B221-$C221:$N221)&gt;0)*($B221-$C221:$N221))))</f>
        <v/>
      </c>
      <c r="U221" s="8">
        <f>IF(OR($A221="",NOT(ISNUMBER($B221)),$S221="No",$B$1&lt;&gt;YEAR(TODAY())),0,IF(OR($R221="",$R221&lt;=INDEX($C$3:$N$3,MONTH(TODAY()))),$B221,0))</f>
        <v/>
      </c>
      <c r="V221" s="8">
        <f>IF(OR($A221="",$B$1&lt;&gt;YEAR(TODAY())),0,N(INDEX($C221:$N221,MONTH(TODAY()))))</f>
        <v/>
      </c>
      <c r="W221">
        <f>IF($Q221="Overdue",COUNTIF($Q$5:$Q221,"Overdue"),"")</f>
        <v/>
      </c>
    </row>
    <row r="222">
      <c r="B222" s="12">
        <f>IF($A222="","",IFERROR(INDEX(Members!$I$2:$I$251,MATCH($A222,Members!$A$2:$A$251,0)),""))</f>
        <v/>
      </c>
      <c r="C222" s="8" t="n"/>
      <c r="D222" s="8" t="n"/>
      <c r="E222" s="8" t="n"/>
      <c r="F222" s="8" t="n"/>
      <c r="G222" s="8" t="n"/>
      <c r="H222" s="8" t="n"/>
      <c r="I222" s="8" t="n"/>
      <c r="J222" s="8" t="n"/>
      <c r="K222" s="8" t="n"/>
      <c r="L222" s="8" t="n"/>
      <c r="M222" s="8" t="n"/>
      <c r="N222" s="8" t="n"/>
      <c r="O222" s="12">
        <f>IF($A222="","",SUM($C222:$N222))</f>
        <v/>
      </c>
      <c r="P222" s="12">
        <f>IF($A222="","",IF(OR(NOT(ISNUMBER($B222)),$S222="No"),0,SUMPRODUCT(($C$2:$N$2&lt;=TODAY())*((($R222="")+($R222&lt;=$C$3:$N$3))&gt;0)*(($B222-$C222:$N222)&gt;0)*($B222-$C222:$N222))))</f>
        <v/>
      </c>
      <c r="Q222" s="13">
        <f>IF($A222="","",IF(NOT(ISNUMBER($B222)),"Check name",IF($S222="No","Inactive",IF($P222=0,"Paid",IF($T222&gt;0,"Overdue","Pending")))))</f>
        <v/>
      </c>
      <c r="R222" s="7">
        <f>IF($A222="","",IFERROR(IF(INDEX(Members!$H$2:$H$251,MATCH($A222,Members!$A$2:$A$251,0))="","",INDEX(Members!$H$2:$H$251,MATCH($A222,Members!$A$2:$A$251,0))),""))</f>
        <v/>
      </c>
      <c r="S222">
        <f>IF($A222="","",IFERROR(IF(INDEX(Members!$J$2:$J$251,MATCH($A222,Members!$A$2:$A$251,0))="No","No","Yes"),"Yes"))</f>
        <v/>
      </c>
      <c r="T222" s="8">
        <f>IF($A222="","",IF(OR(NOT(ISNUMBER($B222)),$S222="No"),0,SUMPRODUCT(($C$3:$N$3&lt;TODAY())*((($R222="")+($R222&lt;=$C$3:$N$3))&gt;0)*(($B222-$C222:$N222)&gt;0)*($B222-$C222:$N222))))</f>
        <v/>
      </c>
      <c r="U222" s="8">
        <f>IF(OR($A222="",NOT(ISNUMBER($B222)),$S222="No",$B$1&lt;&gt;YEAR(TODAY())),0,IF(OR($R222="",$R222&lt;=INDEX($C$3:$N$3,MONTH(TODAY()))),$B222,0))</f>
        <v/>
      </c>
      <c r="V222" s="8">
        <f>IF(OR($A222="",$B$1&lt;&gt;YEAR(TODAY())),0,N(INDEX($C222:$N222,MONTH(TODAY()))))</f>
        <v/>
      </c>
      <c r="W222">
        <f>IF($Q222="Overdue",COUNTIF($Q$5:$Q222,"Overdue"),"")</f>
        <v/>
      </c>
    </row>
    <row r="223">
      <c r="B223" s="12">
        <f>IF($A223="","",IFERROR(INDEX(Members!$I$2:$I$251,MATCH($A223,Members!$A$2:$A$251,0)),""))</f>
        <v/>
      </c>
      <c r="C223" s="8" t="n"/>
      <c r="D223" s="8" t="n"/>
      <c r="E223" s="8" t="n"/>
      <c r="F223" s="8" t="n"/>
      <c r="G223" s="8" t="n"/>
      <c r="H223" s="8" t="n"/>
      <c r="I223" s="8" t="n"/>
      <c r="J223" s="8" t="n"/>
      <c r="K223" s="8" t="n"/>
      <c r="L223" s="8" t="n"/>
      <c r="M223" s="8" t="n"/>
      <c r="N223" s="8" t="n"/>
      <c r="O223" s="12">
        <f>IF($A223="","",SUM($C223:$N223))</f>
        <v/>
      </c>
      <c r="P223" s="12">
        <f>IF($A223="","",IF(OR(NOT(ISNUMBER($B223)),$S223="No"),0,SUMPRODUCT(($C$2:$N$2&lt;=TODAY())*((($R223="")+($R223&lt;=$C$3:$N$3))&gt;0)*(($B223-$C223:$N223)&gt;0)*($B223-$C223:$N223))))</f>
        <v/>
      </c>
      <c r="Q223" s="13">
        <f>IF($A223="","",IF(NOT(ISNUMBER($B223)),"Check name",IF($S223="No","Inactive",IF($P223=0,"Paid",IF($T223&gt;0,"Overdue","Pending")))))</f>
        <v/>
      </c>
      <c r="R223" s="7">
        <f>IF($A223="","",IFERROR(IF(INDEX(Members!$H$2:$H$251,MATCH($A223,Members!$A$2:$A$251,0))="","",INDEX(Members!$H$2:$H$251,MATCH($A223,Members!$A$2:$A$251,0))),""))</f>
        <v/>
      </c>
      <c r="S223">
        <f>IF($A223="","",IFERROR(IF(INDEX(Members!$J$2:$J$251,MATCH($A223,Members!$A$2:$A$251,0))="No","No","Yes"),"Yes"))</f>
        <v/>
      </c>
      <c r="T223" s="8">
        <f>IF($A223="","",IF(OR(NOT(ISNUMBER($B223)),$S223="No"),0,SUMPRODUCT(($C$3:$N$3&lt;TODAY())*((($R223="")+($R223&lt;=$C$3:$N$3))&gt;0)*(($B223-$C223:$N223)&gt;0)*($B223-$C223:$N223))))</f>
        <v/>
      </c>
      <c r="U223" s="8">
        <f>IF(OR($A223="",NOT(ISNUMBER($B223)),$S223="No",$B$1&lt;&gt;YEAR(TODAY())),0,IF(OR($R223="",$R223&lt;=INDEX($C$3:$N$3,MONTH(TODAY()))),$B223,0))</f>
        <v/>
      </c>
      <c r="V223" s="8">
        <f>IF(OR($A223="",$B$1&lt;&gt;YEAR(TODAY())),0,N(INDEX($C223:$N223,MONTH(TODAY()))))</f>
        <v/>
      </c>
      <c r="W223">
        <f>IF($Q223="Overdue",COUNTIF($Q$5:$Q223,"Overdue"),"")</f>
        <v/>
      </c>
    </row>
    <row r="224">
      <c r="B224" s="12">
        <f>IF($A224="","",IFERROR(INDEX(Members!$I$2:$I$251,MATCH($A224,Members!$A$2:$A$251,0)),""))</f>
        <v/>
      </c>
      <c r="C224" s="8" t="n"/>
      <c r="D224" s="8" t="n"/>
      <c r="E224" s="8" t="n"/>
      <c r="F224" s="8" t="n"/>
      <c r="G224" s="8" t="n"/>
      <c r="H224" s="8" t="n"/>
      <c r="I224" s="8" t="n"/>
      <c r="J224" s="8" t="n"/>
      <c r="K224" s="8" t="n"/>
      <c r="L224" s="8" t="n"/>
      <c r="M224" s="8" t="n"/>
      <c r="N224" s="8" t="n"/>
      <c r="O224" s="12">
        <f>IF($A224="","",SUM($C224:$N224))</f>
        <v/>
      </c>
      <c r="P224" s="12">
        <f>IF($A224="","",IF(OR(NOT(ISNUMBER($B224)),$S224="No"),0,SUMPRODUCT(($C$2:$N$2&lt;=TODAY())*((($R224="")+($R224&lt;=$C$3:$N$3))&gt;0)*(($B224-$C224:$N224)&gt;0)*($B224-$C224:$N224))))</f>
        <v/>
      </c>
      <c r="Q224" s="13">
        <f>IF($A224="","",IF(NOT(ISNUMBER($B224)),"Check name",IF($S224="No","Inactive",IF($P224=0,"Paid",IF($T224&gt;0,"Overdue","Pending")))))</f>
        <v/>
      </c>
      <c r="R224" s="7">
        <f>IF($A224="","",IFERROR(IF(INDEX(Members!$H$2:$H$251,MATCH($A224,Members!$A$2:$A$251,0))="","",INDEX(Members!$H$2:$H$251,MATCH($A224,Members!$A$2:$A$251,0))),""))</f>
        <v/>
      </c>
      <c r="S224">
        <f>IF($A224="","",IFERROR(IF(INDEX(Members!$J$2:$J$251,MATCH($A224,Members!$A$2:$A$251,0))="No","No","Yes"),"Yes"))</f>
        <v/>
      </c>
      <c r="T224" s="8">
        <f>IF($A224="","",IF(OR(NOT(ISNUMBER($B224)),$S224="No"),0,SUMPRODUCT(($C$3:$N$3&lt;TODAY())*((($R224="")+($R224&lt;=$C$3:$N$3))&gt;0)*(($B224-$C224:$N224)&gt;0)*($B224-$C224:$N224))))</f>
        <v/>
      </c>
      <c r="U224" s="8">
        <f>IF(OR($A224="",NOT(ISNUMBER($B224)),$S224="No",$B$1&lt;&gt;YEAR(TODAY())),0,IF(OR($R224="",$R224&lt;=INDEX($C$3:$N$3,MONTH(TODAY()))),$B224,0))</f>
        <v/>
      </c>
      <c r="V224" s="8">
        <f>IF(OR($A224="",$B$1&lt;&gt;YEAR(TODAY())),0,N(INDEX($C224:$N224,MONTH(TODAY()))))</f>
        <v/>
      </c>
      <c r="W224">
        <f>IF($Q224="Overdue",COUNTIF($Q$5:$Q224,"Overdue"),"")</f>
        <v/>
      </c>
    </row>
    <row r="225">
      <c r="B225" s="12">
        <f>IF($A225="","",IFERROR(INDEX(Members!$I$2:$I$251,MATCH($A225,Members!$A$2:$A$251,0)),""))</f>
        <v/>
      </c>
      <c r="C225" s="8" t="n"/>
      <c r="D225" s="8" t="n"/>
      <c r="E225" s="8" t="n"/>
      <c r="F225" s="8" t="n"/>
      <c r="G225" s="8" t="n"/>
      <c r="H225" s="8" t="n"/>
      <c r="I225" s="8" t="n"/>
      <c r="J225" s="8" t="n"/>
      <c r="K225" s="8" t="n"/>
      <c r="L225" s="8" t="n"/>
      <c r="M225" s="8" t="n"/>
      <c r="N225" s="8" t="n"/>
      <c r="O225" s="12">
        <f>IF($A225="","",SUM($C225:$N225))</f>
        <v/>
      </c>
      <c r="P225" s="12">
        <f>IF($A225="","",IF(OR(NOT(ISNUMBER($B225)),$S225="No"),0,SUMPRODUCT(($C$2:$N$2&lt;=TODAY())*((($R225="")+($R225&lt;=$C$3:$N$3))&gt;0)*(($B225-$C225:$N225)&gt;0)*($B225-$C225:$N225))))</f>
        <v/>
      </c>
      <c r="Q225" s="13">
        <f>IF($A225="","",IF(NOT(ISNUMBER($B225)),"Check name",IF($S225="No","Inactive",IF($P225=0,"Paid",IF($T225&gt;0,"Overdue","Pending")))))</f>
        <v/>
      </c>
      <c r="R225" s="7">
        <f>IF($A225="","",IFERROR(IF(INDEX(Members!$H$2:$H$251,MATCH($A225,Members!$A$2:$A$251,0))="","",INDEX(Members!$H$2:$H$251,MATCH($A225,Members!$A$2:$A$251,0))),""))</f>
        <v/>
      </c>
      <c r="S225">
        <f>IF($A225="","",IFERROR(IF(INDEX(Members!$J$2:$J$251,MATCH($A225,Members!$A$2:$A$251,0))="No","No","Yes"),"Yes"))</f>
        <v/>
      </c>
      <c r="T225" s="8">
        <f>IF($A225="","",IF(OR(NOT(ISNUMBER($B225)),$S225="No"),0,SUMPRODUCT(($C$3:$N$3&lt;TODAY())*((($R225="")+($R225&lt;=$C$3:$N$3))&gt;0)*(($B225-$C225:$N225)&gt;0)*($B225-$C225:$N225))))</f>
        <v/>
      </c>
      <c r="U225" s="8">
        <f>IF(OR($A225="",NOT(ISNUMBER($B225)),$S225="No",$B$1&lt;&gt;YEAR(TODAY())),0,IF(OR($R225="",$R225&lt;=INDEX($C$3:$N$3,MONTH(TODAY()))),$B225,0))</f>
        <v/>
      </c>
      <c r="V225" s="8">
        <f>IF(OR($A225="",$B$1&lt;&gt;YEAR(TODAY())),0,N(INDEX($C225:$N225,MONTH(TODAY()))))</f>
        <v/>
      </c>
      <c r="W225">
        <f>IF($Q225="Overdue",COUNTIF($Q$5:$Q225,"Overdue"),"")</f>
        <v/>
      </c>
    </row>
    <row r="226">
      <c r="B226" s="12">
        <f>IF($A226="","",IFERROR(INDEX(Members!$I$2:$I$251,MATCH($A226,Members!$A$2:$A$251,0)),""))</f>
        <v/>
      </c>
      <c r="C226" s="8" t="n"/>
      <c r="D226" s="8" t="n"/>
      <c r="E226" s="8" t="n"/>
      <c r="F226" s="8" t="n"/>
      <c r="G226" s="8" t="n"/>
      <c r="H226" s="8" t="n"/>
      <c r="I226" s="8" t="n"/>
      <c r="J226" s="8" t="n"/>
      <c r="K226" s="8" t="n"/>
      <c r="L226" s="8" t="n"/>
      <c r="M226" s="8" t="n"/>
      <c r="N226" s="8" t="n"/>
      <c r="O226" s="12">
        <f>IF($A226="","",SUM($C226:$N226))</f>
        <v/>
      </c>
      <c r="P226" s="12">
        <f>IF($A226="","",IF(OR(NOT(ISNUMBER($B226)),$S226="No"),0,SUMPRODUCT(($C$2:$N$2&lt;=TODAY())*((($R226="")+($R226&lt;=$C$3:$N$3))&gt;0)*(($B226-$C226:$N226)&gt;0)*($B226-$C226:$N226))))</f>
        <v/>
      </c>
      <c r="Q226" s="13">
        <f>IF($A226="","",IF(NOT(ISNUMBER($B226)),"Check name",IF($S226="No","Inactive",IF($P226=0,"Paid",IF($T226&gt;0,"Overdue","Pending")))))</f>
        <v/>
      </c>
      <c r="R226" s="7">
        <f>IF($A226="","",IFERROR(IF(INDEX(Members!$H$2:$H$251,MATCH($A226,Members!$A$2:$A$251,0))="","",INDEX(Members!$H$2:$H$251,MATCH($A226,Members!$A$2:$A$251,0))),""))</f>
        <v/>
      </c>
      <c r="S226">
        <f>IF($A226="","",IFERROR(IF(INDEX(Members!$J$2:$J$251,MATCH($A226,Members!$A$2:$A$251,0))="No","No","Yes"),"Yes"))</f>
        <v/>
      </c>
      <c r="T226" s="8">
        <f>IF($A226="","",IF(OR(NOT(ISNUMBER($B226)),$S226="No"),0,SUMPRODUCT(($C$3:$N$3&lt;TODAY())*((($R226="")+($R226&lt;=$C$3:$N$3))&gt;0)*(($B226-$C226:$N226)&gt;0)*($B226-$C226:$N226))))</f>
        <v/>
      </c>
      <c r="U226" s="8">
        <f>IF(OR($A226="",NOT(ISNUMBER($B226)),$S226="No",$B$1&lt;&gt;YEAR(TODAY())),0,IF(OR($R226="",$R226&lt;=INDEX($C$3:$N$3,MONTH(TODAY()))),$B226,0))</f>
        <v/>
      </c>
      <c r="V226" s="8">
        <f>IF(OR($A226="",$B$1&lt;&gt;YEAR(TODAY())),0,N(INDEX($C226:$N226,MONTH(TODAY()))))</f>
        <v/>
      </c>
      <c r="W226">
        <f>IF($Q226="Overdue",COUNTIF($Q$5:$Q226,"Overdue"),"")</f>
        <v/>
      </c>
    </row>
    <row r="227">
      <c r="B227" s="12">
        <f>IF($A227="","",IFERROR(INDEX(Members!$I$2:$I$251,MATCH($A227,Members!$A$2:$A$251,0)),""))</f>
        <v/>
      </c>
      <c r="C227" s="8" t="n"/>
      <c r="D227" s="8" t="n"/>
      <c r="E227" s="8" t="n"/>
      <c r="F227" s="8" t="n"/>
      <c r="G227" s="8" t="n"/>
      <c r="H227" s="8" t="n"/>
      <c r="I227" s="8" t="n"/>
      <c r="J227" s="8" t="n"/>
      <c r="K227" s="8" t="n"/>
      <c r="L227" s="8" t="n"/>
      <c r="M227" s="8" t="n"/>
      <c r="N227" s="8" t="n"/>
      <c r="O227" s="12">
        <f>IF($A227="","",SUM($C227:$N227))</f>
        <v/>
      </c>
      <c r="P227" s="12">
        <f>IF($A227="","",IF(OR(NOT(ISNUMBER($B227)),$S227="No"),0,SUMPRODUCT(($C$2:$N$2&lt;=TODAY())*((($R227="")+($R227&lt;=$C$3:$N$3))&gt;0)*(($B227-$C227:$N227)&gt;0)*($B227-$C227:$N227))))</f>
        <v/>
      </c>
      <c r="Q227" s="13">
        <f>IF($A227="","",IF(NOT(ISNUMBER($B227)),"Check name",IF($S227="No","Inactive",IF($P227=0,"Paid",IF($T227&gt;0,"Overdue","Pending")))))</f>
        <v/>
      </c>
      <c r="R227" s="7">
        <f>IF($A227="","",IFERROR(IF(INDEX(Members!$H$2:$H$251,MATCH($A227,Members!$A$2:$A$251,0))="","",INDEX(Members!$H$2:$H$251,MATCH($A227,Members!$A$2:$A$251,0))),""))</f>
        <v/>
      </c>
      <c r="S227">
        <f>IF($A227="","",IFERROR(IF(INDEX(Members!$J$2:$J$251,MATCH($A227,Members!$A$2:$A$251,0))="No","No","Yes"),"Yes"))</f>
        <v/>
      </c>
      <c r="T227" s="8">
        <f>IF($A227="","",IF(OR(NOT(ISNUMBER($B227)),$S227="No"),0,SUMPRODUCT(($C$3:$N$3&lt;TODAY())*((($R227="")+($R227&lt;=$C$3:$N$3))&gt;0)*(($B227-$C227:$N227)&gt;0)*($B227-$C227:$N227))))</f>
        <v/>
      </c>
      <c r="U227" s="8">
        <f>IF(OR($A227="",NOT(ISNUMBER($B227)),$S227="No",$B$1&lt;&gt;YEAR(TODAY())),0,IF(OR($R227="",$R227&lt;=INDEX($C$3:$N$3,MONTH(TODAY()))),$B227,0))</f>
        <v/>
      </c>
      <c r="V227" s="8">
        <f>IF(OR($A227="",$B$1&lt;&gt;YEAR(TODAY())),0,N(INDEX($C227:$N227,MONTH(TODAY()))))</f>
        <v/>
      </c>
      <c r="W227">
        <f>IF($Q227="Overdue",COUNTIF($Q$5:$Q227,"Overdue"),"")</f>
        <v/>
      </c>
    </row>
    <row r="228">
      <c r="B228" s="12">
        <f>IF($A228="","",IFERROR(INDEX(Members!$I$2:$I$251,MATCH($A228,Members!$A$2:$A$251,0)),""))</f>
        <v/>
      </c>
      <c r="C228" s="8" t="n"/>
      <c r="D228" s="8" t="n"/>
      <c r="E228" s="8" t="n"/>
      <c r="F228" s="8" t="n"/>
      <c r="G228" s="8" t="n"/>
      <c r="H228" s="8" t="n"/>
      <c r="I228" s="8" t="n"/>
      <c r="J228" s="8" t="n"/>
      <c r="K228" s="8" t="n"/>
      <c r="L228" s="8" t="n"/>
      <c r="M228" s="8" t="n"/>
      <c r="N228" s="8" t="n"/>
      <c r="O228" s="12">
        <f>IF($A228="","",SUM($C228:$N228))</f>
        <v/>
      </c>
      <c r="P228" s="12">
        <f>IF($A228="","",IF(OR(NOT(ISNUMBER($B228)),$S228="No"),0,SUMPRODUCT(($C$2:$N$2&lt;=TODAY())*((($R228="")+($R228&lt;=$C$3:$N$3))&gt;0)*(($B228-$C228:$N228)&gt;0)*($B228-$C228:$N228))))</f>
        <v/>
      </c>
      <c r="Q228" s="13">
        <f>IF($A228="","",IF(NOT(ISNUMBER($B228)),"Check name",IF($S228="No","Inactive",IF($P228=0,"Paid",IF($T228&gt;0,"Overdue","Pending")))))</f>
        <v/>
      </c>
      <c r="R228" s="7">
        <f>IF($A228="","",IFERROR(IF(INDEX(Members!$H$2:$H$251,MATCH($A228,Members!$A$2:$A$251,0))="","",INDEX(Members!$H$2:$H$251,MATCH($A228,Members!$A$2:$A$251,0))),""))</f>
        <v/>
      </c>
      <c r="S228">
        <f>IF($A228="","",IFERROR(IF(INDEX(Members!$J$2:$J$251,MATCH($A228,Members!$A$2:$A$251,0))="No","No","Yes"),"Yes"))</f>
        <v/>
      </c>
      <c r="T228" s="8">
        <f>IF($A228="","",IF(OR(NOT(ISNUMBER($B228)),$S228="No"),0,SUMPRODUCT(($C$3:$N$3&lt;TODAY())*((($R228="")+($R228&lt;=$C$3:$N$3))&gt;0)*(($B228-$C228:$N228)&gt;0)*($B228-$C228:$N228))))</f>
        <v/>
      </c>
      <c r="U228" s="8">
        <f>IF(OR($A228="",NOT(ISNUMBER($B228)),$S228="No",$B$1&lt;&gt;YEAR(TODAY())),0,IF(OR($R228="",$R228&lt;=INDEX($C$3:$N$3,MONTH(TODAY()))),$B228,0))</f>
        <v/>
      </c>
      <c r="V228" s="8">
        <f>IF(OR($A228="",$B$1&lt;&gt;YEAR(TODAY())),0,N(INDEX($C228:$N228,MONTH(TODAY()))))</f>
        <v/>
      </c>
      <c r="W228">
        <f>IF($Q228="Overdue",COUNTIF($Q$5:$Q228,"Overdue"),"")</f>
        <v/>
      </c>
    </row>
    <row r="229">
      <c r="B229" s="12">
        <f>IF($A229="","",IFERROR(INDEX(Members!$I$2:$I$251,MATCH($A229,Members!$A$2:$A$251,0)),""))</f>
        <v/>
      </c>
      <c r="C229" s="8" t="n"/>
      <c r="D229" s="8" t="n"/>
      <c r="E229" s="8" t="n"/>
      <c r="F229" s="8" t="n"/>
      <c r="G229" s="8" t="n"/>
      <c r="H229" s="8" t="n"/>
      <c r="I229" s="8" t="n"/>
      <c r="J229" s="8" t="n"/>
      <c r="K229" s="8" t="n"/>
      <c r="L229" s="8" t="n"/>
      <c r="M229" s="8" t="n"/>
      <c r="N229" s="8" t="n"/>
      <c r="O229" s="12">
        <f>IF($A229="","",SUM($C229:$N229))</f>
        <v/>
      </c>
      <c r="P229" s="12">
        <f>IF($A229="","",IF(OR(NOT(ISNUMBER($B229)),$S229="No"),0,SUMPRODUCT(($C$2:$N$2&lt;=TODAY())*((($R229="")+($R229&lt;=$C$3:$N$3))&gt;0)*(($B229-$C229:$N229)&gt;0)*($B229-$C229:$N229))))</f>
        <v/>
      </c>
      <c r="Q229" s="13">
        <f>IF($A229="","",IF(NOT(ISNUMBER($B229)),"Check name",IF($S229="No","Inactive",IF($P229=0,"Paid",IF($T229&gt;0,"Overdue","Pending")))))</f>
        <v/>
      </c>
      <c r="R229" s="7">
        <f>IF($A229="","",IFERROR(IF(INDEX(Members!$H$2:$H$251,MATCH($A229,Members!$A$2:$A$251,0))="","",INDEX(Members!$H$2:$H$251,MATCH($A229,Members!$A$2:$A$251,0))),""))</f>
        <v/>
      </c>
      <c r="S229">
        <f>IF($A229="","",IFERROR(IF(INDEX(Members!$J$2:$J$251,MATCH($A229,Members!$A$2:$A$251,0))="No","No","Yes"),"Yes"))</f>
        <v/>
      </c>
      <c r="T229" s="8">
        <f>IF($A229="","",IF(OR(NOT(ISNUMBER($B229)),$S229="No"),0,SUMPRODUCT(($C$3:$N$3&lt;TODAY())*((($R229="")+($R229&lt;=$C$3:$N$3))&gt;0)*(($B229-$C229:$N229)&gt;0)*($B229-$C229:$N229))))</f>
        <v/>
      </c>
      <c r="U229" s="8">
        <f>IF(OR($A229="",NOT(ISNUMBER($B229)),$S229="No",$B$1&lt;&gt;YEAR(TODAY())),0,IF(OR($R229="",$R229&lt;=INDEX($C$3:$N$3,MONTH(TODAY()))),$B229,0))</f>
        <v/>
      </c>
      <c r="V229" s="8">
        <f>IF(OR($A229="",$B$1&lt;&gt;YEAR(TODAY())),0,N(INDEX($C229:$N229,MONTH(TODAY()))))</f>
        <v/>
      </c>
      <c r="W229">
        <f>IF($Q229="Overdue",COUNTIF($Q$5:$Q229,"Overdue"),"")</f>
        <v/>
      </c>
    </row>
    <row r="230">
      <c r="B230" s="12">
        <f>IF($A230="","",IFERROR(INDEX(Members!$I$2:$I$251,MATCH($A230,Members!$A$2:$A$251,0)),""))</f>
        <v/>
      </c>
      <c r="C230" s="8" t="n"/>
      <c r="D230" s="8" t="n"/>
      <c r="E230" s="8" t="n"/>
      <c r="F230" s="8" t="n"/>
      <c r="G230" s="8" t="n"/>
      <c r="H230" s="8" t="n"/>
      <c r="I230" s="8" t="n"/>
      <c r="J230" s="8" t="n"/>
      <c r="K230" s="8" t="n"/>
      <c r="L230" s="8" t="n"/>
      <c r="M230" s="8" t="n"/>
      <c r="N230" s="8" t="n"/>
      <c r="O230" s="12">
        <f>IF($A230="","",SUM($C230:$N230))</f>
        <v/>
      </c>
      <c r="P230" s="12">
        <f>IF($A230="","",IF(OR(NOT(ISNUMBER($B230)),$S230="No"),0,SUMPRODUCT(($C$2:$N$2&lt;=TODAY())*((($R230="")+($R230&lt;=$C$3:$N$3))&gt;0)*(($B230-$C230:$N230)&gt;0)*($B230-$C230:$N230))))</f>
        <v/>
      </c>
      <c r="Q230" s="13">
        <f>IF($A230="","",IF(NOT(ISNUMBER($B230)),"Check name",IF($S230="No","Inactive",IF($P230=0,"Paid",IF($T230&gt;0,"Overdue","Pending")))))</f>
        <v/>
      </c>
      <c r="R230" s="7">
        <f>IF($A230="","",IFERROR(IF(INDEX(Members!$H$2:$H$251,MATCH($A230,Members!$A$2:$A$251,0))="","",INDEX(Members!$H$2:$H$251,MATCH($A230,Members!$A$2:$A$251,0))),""))</f>
        <v/>
      </c>
      <c r="S230">
        <f>IF($A230="","",IFERROR(IF(INDEX(Members!$J$2:$J$251,MATCH($A230,Members!$A$2:$A$251,0))="No","No","Yes"),"Yes"))</f>
        <v/>
      </c>
      <c r="T230" s="8">
        <f>IF($A230="","",IF(OR(NOT(ISNUMBER($B230)),$S230="No"),0,SUMPRODUCT(($C$3:$N$3&lt;TODAY())*((($R230="")+($R230&lt;=$C$3:$N$3))&gt;0)*(($B230-$C230:$N230)&gt;0)*($B230-$C230:$N230))))</f>
        <v/>
      </c>
      <c r="U230" s="8">
        <f>IF(OR($A230="",NOT(ISNUMBER($B230)),$S230="No",$B$1&lt;&gt;YEAR(TODAY())),0,IF(OR($R230="",$R230&lt;=INDEX($C$3:$N$3,MONTH(TODAY()))),$B230,0))</f>
        <v/>
      </c>
      <c r="V230" s="8">
        <f>IF(OR($A230="",$B$1&lt;&gt;YEAR(TODAY())),0,N(INDEX($C230:$N230,MONTH(TODAY()))))</f>
        <v/>
      </c>
      <c r="W230">
        <f>IF($Q230="Overdue",COUNTIF($Q$5:$Q230,"Overdue"),"")</f>
        <v/>
      </c>
    </row>
    <row r="231">
      <c r="B231" s="12">
        <f>IF($A231="","",IFERROR(INDEX(Members!$I$2:$I$251,MATCH($A231,Members!$A$2:$A$251,0)),""))</f>
        <v/>
      </c>
      <c r="C231" s="8" t="n"/>
      <c r="D231" s="8" t="n"/>
      <c r="E231" s="8" t="n"/>
      <c r="F231" s="8" t="n"/>
      <c r="G231" s="8" t="n"/>
      <c r="H231" s="8" t="n"/>
      <c r="I231" s="8" t="n"/>
      <c r="J231" s="8" t="n"/>
      <c r="K231" s="8" t="n"/>
      <c r="L231" s="8" t="n"/>
      <c r="M231" s="8" t="n"/>
      <c r="N231" s="8" t="n"/>
      <c r="O231" s="12">
        <f>IF($A231="","",SUM($C231:$N231))</f>
        <v/>
      </c>
      <c r="P231" s="12">
        <f>IF($A231="","",IF(OR(NOT(ISNUMBER($B231)),$S231="No"),0,SUMPRODUCT(($C$2:$N$2&lt;=TODAY())*((($R231="")+($R231&lt;=$C$3:$N$3))&gt;0)*(($B231-$C231:$N231)&gt;0)*($B231-$C231:$N231))))</f>
        <v/>
      </c>
      <c r="Q231" s="13">
        <f>IF($A231="","",IF(NOT(ISNUMBER($B231)),"Check name",IF($S231="No","Inactive",IF($P231=0,"Paid",IF($T231&gt;0,"Overdue","Pending")))))</f>
        <v/>
      </c>
      <c r="R231" s="7">
        <f>IF($A231="","",IFERROR(IF(INDEX(Members!$H$2:$H$251,MATCH($A231,Members!$A$2:$A$251,0))="","",INDEX(Members!$H$2:$H$251,MATCH($A231,Members!$A$2:$A$251,0))),""))</f>
        <v/>
      </c>
      <c r="S231">
        <f>IF($A231="","",IFERROR(IF(INDEX(Members!$J$2:$J$251,MATCH($A231,Members!$A$2:$A$251,0))="No","No","Yes"),"Yes"))</f>
        <v/>
      </c>
      <c r="T231" s="8">
        <f>IF($A231="","",IF(OR(NOT(ISNUMBER($B231)),$S231="No"),0,SUMPRODUCT(($C$3:$N$3&lt;TODAY())*((($R231="")+($R231&lt;=$C$3:$N$3))&gt;0)*(($B231-$C231:$N231)&gt;0)*($B231-$C231:$N231))))</f>
        <v/>
      </c>
      <c r="U231" s="8">
        <f>IF(OR($A231="",NOT(ISNUMBER($B231)),$S231="No",$B$1&lt;&gt;YEAR(TODAY())),0,IF(OR($R231="",$R231&lt;=INDEX($C$3:$N$3,MONTH(TODAY()))),$B231,0))</f>
        <v/>
      </c>
      <c r="V231" s="8">
        <f>IF(OR($A231="",$B$1&lt;&gt;YEAR(TODAY())),0,N(INDEX($C231:$N231,MONTH(TODAY()))))</f>
        <v/>
      </c>
      <c r="W231">
        <f>IF($Q231="Overdue",COUNTIF($Q$5:$Q231,"Overdue"),"")</f>
        <v/>
      </c>
    </row>
    <row r="232">
      <c r="B232" s="12">
        <f>IF($A232="","",IFERROR(INDEX(Members!$I$2:$I$251,MATCH($A232,Members!$A$2:$A$251,0)),""))</f>
        <v/>
      </c>
      <c r="C232" s="8" t="n"/>
      <c r="D232" s="8" t="n"/>
      <c r="E232" s="8" t="n"/>
      <c r="F232" s="8" t="n"/>
      <c r="G232" s="8" t="n"/>
      <c r="H232" s="8" t="n"/>
      <c r="I232" s="8" t="n"/>
      <c r="J232" s="8" t="n"/>
      <c r="K232" s="8" t="n"/>
      <c r="L232" s="8" t="n"/>
      <c r="M232" s="8" t="n"/>
      <c r="N232" s="8" t="n"/>
      <c r="O232" s="12">
        <f>IF($A232="","",SUM($C232:$N232))</f>
        <v/>
      </c>
      <c r="P232" s="12">
        <f>IF($A232="","",IF(OR(NOT(ISNUMBER($B232)),$S232="No"),0,SUMPRODUCT(($C$2:$N$2&lt;=TODAY())*((($R232="")+($R232&lt;=$C$3:$N$3))&gt;0)*(($B232-$C232:$N232)&gt;0)*($B232-$C232:$N232))))</f>
        <v/>
      </c>
      <c r="Q232" s="13">
        <f>IF($A232="","",IF(NOT(ISNUMBER($B232)),"Check name",IF($S232="No","Inactive",IF($P232=0,"Paid",IF($T232&gt;0,"Overdue","Pending")))))</f>
        <v/>
      </c>
      <c r="R232" s="7">
        <f>IF($A232="","",IFERROR(IF(INDEX(Members!$H$2:$H$251,MATCH($A232,Members!$A$2:$A$251,0))="","",INDEX(Members!$H$2:$H$251,MATCH($A232,Members!$A$2:$A$251,0))),""))</f>
        <v/>
      </c>
      <c r="S232">
        <f>IF($A232="","",IFERROR(IF(INDEX(Members!$J$2:$J$251,MATCH($A232,Members!$A$2:$A$251,0))="No","No","Yes"),"Yes"))</f>
        <v/>
      </c>
      <c r="T232" s="8">
        <f>IF($A232="","",IF(OR(NOT(ISNUMBER($B232)),$S232="No"),0,SUMPRODUCT(($C$3:$N$3&lt;TODAY())*((($R232="")+($R232&lt;=$C$3:$N$3))&gt;0)*(($B232-$C232:$N232)&gt;0)*($B232-$C232:$N232))))</f>
        <v/>
      </c>
      <c r="U232" s="8">
        <f>IF(OR($A232="",NOT(ISNUMBER($B232)),$S232="No",$B$1&lt;&gt;YEAR(TODAY())),0,IF(OR($R232="",$R232&lt;=INDEX($C$3:$N$3,MONTH(TODAY()))),$B232,0))</f>
        <v/>
      </c>
      <c r="V232" s="8">
        <f>IF(OR($A232="",$B$1&lt;&gt;YEAR(TODAY())),0,N(INDEX($C232:$N232,MONTH(TODAY()))))</f>
        <v/>
      </c>
      <c r="W232">
        <f>IF($Q232="Overdue",COUNTIF($Q$5:$Q232,"Overdue"),"")</f>
        <v/>
      </c>
    </row>
    <row r="233">
      <c r="B233" s="12">
        <f>IF($A233="","",IFERROR(INDEX(Members!$I$2:$I$251,MATCH($A233,Members!$A$2:$A$251,0)),""))</f>
        <v/>
      </c>
      <c r="C233" s="8" t="n"/>
      <c r="D233" s="8" t="n"/>
      <c r="E233" s="8" t="n"/>
      <c r="F233" s="8" t="n"/>
      <c r="G233" s="8" t="n"/>
      <c r="H233" s="8" t="n"/>
      <c r="I233" s="8" t="n"/>
      <c r="J233" s="8" t="n"/>
      <c r="K233" s="8" t="n"/>
      <c r="L233" s="8" t="n"/>
      <c r="M233" s="8" t="n"/>
      <c r="N233" s="8" t="n"/>
      <c r="O233" s="12">
        <f>IF($A233="","",SUM($C233:$N233))</f>
        <v/>
      </c>
      <c r="P233" s="12">
        <f>IF($A233="","",IF(OR(NOT(ISNUMBER($B233)),$S233="No"),0,SUMPRODUCT(($C$2:$N$2&lt;=TODAY())*((($R233="")+($R233&lt;=$C$3:$N$3))&gt;0)*(($B233-$C233:$N233)&gt;0)*($B233-$C233:$N233))))</f>
        <v/>
      </c>
      <c r="Q233" s="13">
        <f>IF($A233="","",IF(NOT(ISNUMBER($B233)),"Check name",IF($S233="No","Inactive",IF($P233=0,"Paid",IF($T233&gt;0,"Overdue","Pending")))))</f>
        <v/>
      </c>
      <c r="R233" s="7">
        <f>IF($A233="","",IFERROR(IF(INDEX(Members!$H$2:$H$251,MATCH($A233,Members!$A$2:$A$251,0))="","",INDEX(Members!$H$2:$H$251,MATCH($A233,Members!$A$2:$A$251,0))),""))</f>
        <v/>
      </c>
      <c r="S233">
        <f>IF($A233="","",IFERROR(IF(INDEX(Members!$J$2:$J$251,MATCH($A233,Members!$A$2:$A$251,0))="No","No","Yes"),"Yes"))</f>
        <v/>
      </c>
      <c r="T233" s="8">
        <f>IF($A233="","",IF(OR(NOT(ISNUMBER($B233)),$S233="No"),0,SUMPRODUCT(($C$3:$N$3&lt;TODAY())*((($R233="")+($R233&lt;=$C$3:$N$3))&gt;0)*(($B233-$C233:$N233)&gt;0)*($B233-$C233:$N233))))</f>
        <v/>
      </c>
      <c r="U233" s="8">
        <f>IF(OR($A233="",NOT(ISNUMBER($B233)),$S233="No",$B$1&lt;&gt;YEAR(TODAY())),0,IF(OR($R233="",$R233&lt;=INDEX($C$3:$N$3,MONTH(TODAY()))),$B233,0))</f>
        <v/>
      </c>
      <c r="V233" s="8">
        <f>IF(OR($A233="",$B$1&lt;&gt;YEAR(TODAY())),0,N(INDEX($C233:$N233,MONTH(TODAY()))))</f>
        <v/>
      </c>
      <c r="W233">
        <f>IF($Q233="Overdue",COUNTIF($Q$5:$Q233,"Overdue"),"")</f>
        <v/>
      </c>
    </row>
    <row r="234">
      <c r="B234" s="12">
        <f>IF($A234="","",IFERROR(INDEX(Members!$I$2:$I$251,MATCH($A234,Members!$A$2:$A$251,0)),""))</f>
        <v/>
      </c>
      <c r="C234" s="8" t="n"/>
      <c r="D234" s="8" t="n"/>
      <c r="E234" s="8" t="n"/>
      <c r="F234" s="8" t="n"/>
      <c r="G234" s="8" t="n"/>
      <c r="H234" s="8" t="n"/>
      <c r="I234" s="8" t="n"/>
      <c r="J234" s="8" t="n"/>
      <c r="K234" s="8" t="n"/>
      <c r="L234" s="8" t="n"/>
      <c r="M234" s="8" t="n"/>
      <c r="N234" s="8" t="n"/>
      <c r="O234" s="12">
        <f>IF($A234="","",SUM($C234:$N234))</f>
        <v/>
      </c>
      <c r="P234" s="12">
        <f>IF($A234="","",IF(OR(NOT(ISNUMBER($B234)),$S234="No"),0,SUMPRODUCT(($C$2:$N$2&lt;=TODAY())*((($R234="")+($R234&lt;=$C$3:$N$3))&gt;0)*(($B234-$C234:$N234)&gt;0)*($B234-$C234:$N234))))</f>
        <v/>
      </c>
      <c r="Q234" s="13">
        <f>IF($A234="","",IF(NOT(ISNUMBER($B234)),"Check name",IF($S234="No","Inactive",IF($P234=0,"Paid",IF($T234&gt;0,"Overdue","Pending")))))</f>
        <v/>
      </c>
      <c r="R234" s="7">
        <f>IF($A234="","",IFERROR(IF(INDEX(Members!$H$2:$H$251,MATCH($A234,Members!$A$2:$A$251,0))="","",INDEX(Members!$H$2:$H$251,MATCH($A234,Members!$A$2:$A$251,0))),""))</f>
        <v/>
      </c>
      <c r="S234">
        <f>IF($A234="","",IFERROR(IF(INDEX(Members!$J$2:$J$251,MATCH($A234,Members!$A$2:$A$251,0))="No","No","Yes"),"Yes"))</f>
        <v/>
      </c>
      <c r="T234" s="8">
        <f>IF($A234="","",IF(OR(NOT(ISNUMBER($B234)),$S234="No"),0,SUMPRODUCT(($C$3:$N$3&lt;TODAY())*((($R234="")+($R234&lt;=$C$3:$N$3))&gt;0)*(($B234-$C234:$N234)&gt;0)*($B234-$C234:$N234))))</f>
        <v/>
      </c>
      <c r="U234" s="8">
        <f>IF(OR($A234="",NOT(ISNUMBER($B234)),$S234="No",$B$1&lt;&gt;YEAR(TODAY())),0,IF(OR($R234="",$R234&lt;=INDEX($C$3:$N$3,MONTH(TODAY()))),$B234,0))</f>
        <v/>
      </c>
      <c r="V234" s="8">
        <f>IF(OR($A234="",$B$1&lt;&gt;YEAR(TODAY())),0,N(INDEX($C234:$N234,MONTH(TODAY()))))</f>
        <v/>
      </c>
      <c r="W234">
        <f>IF($Q234="Overdue",COUNTIF($Q$5:$Q234,"Overdue"),"")</f>
        <v/>
      </c>
    </row>
    <row r="235">
      <c r="B235" s="12">
        <f>IF($A235="","",IFERROR(INDEX(Members!$I$2:$I$251,MATCH($A235,Members!$A$2:$A$251,0)),""))</f>
        <v/>
      </c>
      <c r="C235" s="8" t="n"/>
      <c r="D235" s="8" t="n"/>
      <c r="E235" s="8" t="n"/>
      <c r="F235" s="8" t="n"/>
      <c r="G235" s="8" t="n"/>
      <c r="H235" s="8" t="n"/>
      <c r="I235" s="8" t="n"/>
      <c r="J235" s="8" t="n"/>
      <c r="K235" s="8" t="n"/>
      <c r="L235" s="8" t="n"/>
      <c r="M235" s="8" t="n"/>
      <c r="N235" s="8" t="n"/>
      <c r="O235" s="12">
        <f>IF($A235="","",SUM($C235:$N235))</f>
        <v/>
      </c>
      <c r="P235" s="12">
        <f>IF($A235="","",IF(OR(NOT(ISNUMBER($B235)),$S235="No"),0,SUMPRODUCT(($C$2:$N$2&lt;=TODAY())*((($R235="")+($R235&lt;=$C$3:$N$3))&gt;0)*(($B235-$C235:$N235)&gt;0)*($B235-$C235:$N235))))</f>
        <v/>
      </c>
      <c r="Q235" s="13">
        <f>IF($A235="","",IF(NOT(ISNUMBER($B235)),"Check name",IF($S235="No","Inactive",IF($P235=0,"Paid",IF($T235&gt;0,"Overdue","Pending")))))</f>
        <v/>
      </c>
      <c r="R235" s="7">
        <f>IF($A235="","",IFERROR(IF(INDEX(Members!$H$2:$H$251,MATCH($A235,Members!$A$2:$A$251,0))="","",INDEX(Members!$H$2:$H$251,MATCH($A235,Members!$A$2:$A$251,0))),""))</f>
        <v/>
      </c>
      <c r="S235">
        <f>IF($A235="","",IFERROR(IF(INDEX(Members!$J$2:$J$251,MATCH($A235,Members!$A$2:$A$251,0))="No","No","Yes"),"Yes"))</f>
        <v/>
      </c>
      <c r="T235" s="8">
        <f>IF($A235="","",IF(OR(NOT(ISNUMBER($B235)),$S235="No"),0,SUMPRODUCT(($C$3:$N$3&lt;TODAY())*((($R235="")+($R235&lt;=$C$3:$N$3))&gt;0)*(($B235-$C235:$N235)&gt;0)*($B235-$C235:$N235))))</f>
        <v/>
      </c>
      <c r="U235" s="8">
        <f>IF(OR($A235="",NOT(ISNUMBER($B235)),$S235="No",$B$1&lt;&gt;YEAR(TODAY())),0,IF(OR($R235="",$R235&lt;=INDEX($C$3:$N$3,MONTH(TODAY()))),$B235,0))</f>
        <v/>
      </c>
      <c r="V235" s="8">
        <f>IF(OR($A235="",$B$1&lt;&gt;YEAR(TODAY())),0,N(INDEX($C235:$N235,MONTH(TODAY()))))</f>
        <v/>
      </c>
      <c r="W235">
        <f>IF($Q235="Overdue",COUNTIF($Q$5:$Q235,"Overdue"),"")</f>
        <v/>
      </c>
    </row>
    <row r="236">
      <c r="B236" s="12">
        <f>IF($A236="","",IFERROR(INDEX(Members!$I$2:$I$251,MATCH($A236,Members!$A$2:$A$251,0)),""))</f>
        <v/>
      </c>
      <c r="C236" s="8" t="n"/>
      <c r="D236" s="8" t="n"/>
      <c r="E236" s="8" t="n"/>
      <c r="F236" s="8" t="n"/>
      <c r="G236" s="8" t="n"/>
      <c r="H236" s="8" t="n"/>
      <c r="I236" s="8" t="n"/>
      <c r="J236" s="8" t="n"/>
      <c r="K236" s="8" t="n"/>
      <c r="L236" s="8" t="n"/>
      <c r="M236" s="8" t="n"/>
      <c r="N236" s="8" t="n"/>
      <c r="O236" s="12">
        <f>IF($A236="","",SUM($C236:$N236))</f>
        <v/>
      </c>
      <c r="P236" s="12">
        <f>IF($A236="","",IF(OR(NOT(ISNUMBER($B236)),$S236="No"),0,SUMPRODUCT(($C$2:$N$2&lt;=TODAY())*((($R236="")+($R236&lt;=$C$3:$N$3))&gt;0)*(($B236-$C236:$N236)&gt;0)*($B236-$C236:$N236))))</f>
        <v/>
      </c>
      <c r="Q236" s="13">
        <f>IF($A236="","",IF(NOT(ISNUMBER($B236)),"Check name",IF($S236="No","Inactive",IF($P236=0,"Paid",IF($T236&gt;0,"Overdue","Pending")))))</f>
        <v/>
      </c>
      <c r="R236" s="7">
        <f>IF($A236="","",IFERROR(IF(INDEX(Members!$H$2:$H$251,MATCH($A236,Members!$A$2:$A$251,0))="","",INDEX(Members!$H$2:$H$251,MATCH($A236,Members!$A$2:$A$251,0))),""))</f>
        <v/>
      </c>
      <c r="S236">
        <f>IF($A236="","",IFERROR(IF(INDEX(Members!$J$2:$J$251,MATCH($A236,Members!$A$2:$A$251,0))="No","No","Yes"),"Yes"))</f>
        <v/>
      </c>
      <c r="T236" s="8">
        <f>IF($A236="","",IF(OR(NOT(ISNUMBER($B236)),$S236="No"),0,SUMPRODUCT(($C$3:$N$3&lt;TODAY())*((($R236="")+($R236&lt;=$C$3:$N$3))&gt;0)*(($B236-$C236:$N236)&gt;0)*($B236-$C236:$N236))))</f>
        <v/>
      </c>
      <c r="U236" s="8">
        <f>IF(OR($A236="",NOT(ISNUMBER($B236)),$S236="No",$B$1&lt;&gt;YEAR(TODAY())),0,IF(OR($R236="",$R236&lt;=INDEX($C$3:$N$3,MONTH(TODAY()))),$B236,0))</f>
        <v/>
      </c>
      <c r="V236" s="8">
        <f>IF(OR($A236="",$B$1&lt;&gt;YEAR(TODAY())),0,N(INDEX($C236:$N236,MONTH(TODAY()))))</f>
        <v/>
      </c>
      <c r="W236">
        <f>IF($Q236="Overdue",COUNTIF($Q$5:$Q236,"Overdue"),"")</f>
        <v/>
      </c>
    </row>
    <row r="237">
      <c r="B237" s="12">
        <f>IF($A237="","",IFERROR(INDEX(Members!$I$2:$I$251,MATCH($A237,Members!$A$2:$A$251,0)),""))</f>
        <v/>
      </c>
      <c r="C237" s="8" t="n"/>
      <c r="D237" s="8" t="n"/>
      <c r="E237" s="8" t="n"/>
      <c r="F237" s="8" t="n"/>
      <c r="G237" s="8" t="n"/>
      <c r="H237" s="8" t="n"/>
      <c r="I237" s="8" t="n"/>
      <c r="J237" s="8" t="n"/>
      <c r="K237" s="8" t="n"/>
      <c r="L237" s="8" t="n"/>
      <c r="M237" s="8" t="n"/>
      <c r="N237" s="8" t="n"/>
      <c r="O237" s="12">
        <f>IF($A237="","",SUM($C237:$N237))</f>
        <v/>
      </c>
      <c r="P237" s="12">
        <f>IF($A237="","",IF(OR(NOT(ISNUMBER($B237)),$S237="No"),0,SUMPRODUCT(($C$2:$N$2&lt;=TODAY())*((($R237="")+($R237&lt;=$C$3:$N$3))&gt;0)*(($B237-$C237:$N237)&gt;0)*($B237-$C237:$N237))))</f>
        <v/>
      </c>
      <c r="Q237" s="13">
        <f>IF($A237="","",IF(NOT(ISNUMBER($B237)),"Check name",IF($S237="No","Inactive",IF($P237=0,"Paid",IF($T237&gt;0,"Overdue","Pending")))))</f>
        <v/>
      </c>
      <c r="R237" s="7">
        <f>IF($A237="","",IFERROR(IF(INDEX(Members!$H$2:$H$251,MATCH($A237,Members!$A$2:$A$251,0))="","",INDEX(Members!$H$2:$H$251,MATCH($A237,Members!$A$2:$A$251,0))),""))</f>
        <v/>
      </c>
      <c r="S237">
        <f>IF($A237="","",IFERROR(IF(INDEX(Members!$J$2:$J$251,MATCH($A237,Members!$A$2:$A$251,0))="No","No","Yes"),"Yes"))</f>
        <v/>
      </c>
      <c r="T237" s="8">
        <f>IF($A237="","",IF(OR(NOT(ISNUMBER($B237)),$S237="No"),0,SUMPRODUCT(($C$3:$N$3&lt;TODAY())*((($R237="")+($R237&lt;=$C$3:$N$3))&gt;0)*(($B237-$C237:$N237)&gt;0)*($B237-$C237:$N237))))</f>
        <v/>
      </c>
      <c r="U237" s="8">
        <f>IF(OR($A237="",NOT(ISNUMBER($B237)),$S237="No",$B$1&lt;&gt;YEAR(TODAY())),0,IF(OR($R237="",$R237&lt;=INDEX($C$3:$N$3,MONTH(TODAY()))),$B237,0))</f>
        <v/>
      </c>
      <c r="V237" s="8">
        <f>IF(OR($A237="",$B$1&lt;&gt;YEAR(TODAY())),0,N(INDEX($C237:$N237,MONTH(TODAY()))))</f>
        <v/>
      </c>
      <c r="W237">
        <f>IF($Q237="Overdue",COUNTIF($Q$5:$Q237,"Overdue"),"")</f>
        <v/>
      </c>
    </row>
    <row r="238">
      <c r="B238" s="12">
        <f>IF($A238="","",IFERROR(INDEX(Members!$I$2:$I$251,MATCH($A238,Members!$A$2:$A$251,0)),""))</f>
        <v/>
      </c>
      <c r="C238" s="8" t="n"/>
      <c r="D238" s="8" t="n"/>
      <c r="E238" s="8" t="n"/>
      <c r="F238" s="8" t="n"/>
      <c r="G238" s="8" t="n"/>
      <c r="H238" s="8" t="n"/>
      <c r="I238" s="8" t="n"/>
      <c r="J238" s="8" t="n"/>
      <c r="K238" s="8" t="n"/>
      <c r="L238" s="8" t="n"/>
      <c r="M238" s="8" t="n"/>
      <c r="N238" s="8" t="n"/>
      <c r="O238" s="12">
        <f>IF($A238="","",SUM($C238:$N238))</f>
        <v/>
      </c>
      <c r="P238" s="12">
        <f>IF($A238="","",IF(OR(NOT(ISNUMBER($B238)),$S238="No"),0,SUMPRODUCT(($C$2:$N$2&lt;=TODAY())*((($R238="")+($R238&lt;=$C$3:$N$3))&gt;0)*(($B238-$C238:$N238)&gt;0)*($B238-$C238:$N238))))</f>
        <v/>
      </c>
      <c r="Q238" s="13">
        <f>IF($A238="","",IF(NOT(ISNUMBER($B238)),"Check name",IF($S238="No","Inactive",IF($P238=0,"Paid",IF($T238&gt;0,"Overdue","Pending")))))</f>
        <v/>
      </c>
      <c r="R238" s="7">
        <f>IF($A238="","",IFERROR(IF(INDEX(Members!$H$2:$H$251,MATCH($A238,Members!$A$2:$A$251,0))="","",INDEX(Members!$H$2:$H$251,MATCH($A238,Members!$A$2:$A$251,0))),""))</f>
        <v/>
      </c>
      <c r="S238">
        <f>IF($A238="","",IFERROR(IF(INDEX(Members!$J$2:$J$251,MATCH($A238,Members!$A$2:$A$251,0))="No","No","Yes"),"Yes"))</f>
        <v/>
      </c>
      <c r="T238" s="8">
        <f>IF($A238="","",IF(OR(NOT(ISNUMBER($B238)),$S238="No"),0,SUMPRODUCT(($C$3:$N$3&lt;TODAY())*((($R238="")+($R238&lt;=$C$3:$N$3))&gt;0)*(($B238-$C238:$N238)&gt;0)*($B238-$C238:$N238))))</f>
        <v/>
      </c>
      <c r="U238" s="8">
        <f>IF(OR($A238="",NOT(ISNUMBER($B238)),$S238="No",$B$1&lt;&gt;YEAR(TODAY())),0,IF(OR($R238="",$R238&lt;=INDEX($C$3:$N$3,MONTH(TODAY()))),$B238,0))</f>
        <v/>
      </c>
      <c r="V238" s="8">
        <f>IF(OR($A238="",$B$1&lt;&gt;YEAR(TODAY())),0,N(INDEX($C238:$N238,MONTH(TODAY()))))</f>
        <v/>
      </c>
      <c r="W238">
        <f>IF($Q238="Overdue",COUNTIF($Q$5:$Q238,"Overdue"),"")</f>
        <v/>
      </c>
    </row>
    <row r="239">
      <c r="B239" s="12">
        <f>IF($A239="","",IFERROR(INDEX(Members!$I$2:$I$251,MATCH($A239,Members!$A$2:$A$251,0)),""))</f>
        <v/>
      </c>
      <c r="C239" s="8" t="n"/>
      <c r="D239" s="8" t="n"/>
      <c r="E239" s="8" t="n"/>
      <c r="F239" s="8" t="n"/>
      <c r="G239" s="8" t="n"/>
      <c r="H239" s="8" t="n"/>
      <c r="I239" s="8" t="n"/>
      <c r="J239" s="8" t="n"/>
      <c r="K239" s="8" t="n"/>
      <c r="L239" s="8" t="n"/>
      <c r="M239" s="8" t="n"/>
      <c r="N239" s="8" t="n"/>
      <c r="O239" s="12">
        <f>IF($A239="","",SUM($C239:$N239))</f>
        <v/>
      </c>
      <c r="P239" s="12">
        <f>IF($A239="","",IF(OR(NOT(ISNUMBER($B239)),$S239="No"),0,SUMPRODUCT(($C$2:$N$2&lt;=TODAY())*((($R239="")+($R239&lt;=$C$3:$N$3))&gt;0)*(($B239-$C239:$N239)&gt;0)*($B239-$C239:$N239))))</f>
        <v/>
      </c>
      <c r="Q239" s="13">
        <f>IF($A239="","",IF(NOT(ISNUMBER($B239)),"Check name",IF($S239="No","Inactive",IF($P239=0,"Paid",IF($T239&gt;0,"Overdue","Pending")))))</f>
        <v/>
      </c>
      <c r="R239" s="7">
        <f>IF($A239="","",IFERROR(IF(INDEX(Members!$H$2:$H$251,MATCH($A239,Members!$A$2:$A$251,0))="","",INDEX(Members!$H$2:$H$251,MATCH($A239,Members!$A$2:$A$251,0))),""))</f>
        <v/>
      </c>
      <c r="S239">
        <f>IF($A239="","",IFERROR(IF(INDEX(Members!$J$2:$J$251,MATCH($A239,Members!$A$2:$A$251,0))="No","No","Yes"),"Yes"))</f>
        <v/>
      </c>
      <c r="T239" s="8">
        <f>IF($A239="","",IF(OR(NOT(ISNUMBER($B239)),$S239="No"),0,SUMPRODUCT(($C$3:$N$3&lt;TODAY())*((($R239="")+($R239&lt;=$C$3:$N$3))&gt;0)*(($B239-$C239:$N239)&gt;0)*($B239-$C239:$N239))))</f>
        <v/>
      </c>
      <c r="U239" s="8">
        <f>IF(OR($A239="",NOT(ISNUMBER($B239)),$S239="No",$B$1&lt;&gt;YEAR(TODAY())),0,IF(OR($R239="",$R239&lt;=INDEX($C$3:$N$3,MONTH(TODAY()))),$B239,0))</f>
        <v/>
      </c>
      <c r="V239" s="8">
        <f>IF(OR($A239="",$B$1&lt;&gt;YEAR(TODAY())),0,N(INDEX($C239:$N239,MONTH(TODAY()))))</f>
        <v/>
      </c>
      <c r="W239">
        <f>IF($Q239="Overdue",COUNTIF($Q$5:$Q239,"Overdue"),"")</f>
        <v/>
      </c>
    </row>
    <row r="240">
      <c r="B240" s="12">
        <f>IF($A240="","",IFERROR(INDEX(Members!$I$2:$I$251,MATCH($A240,Members!$A$2:$A$251,0)),""))</f>
        <v/>
      </c>
      <c r="C240" s="8" t="n"/>
      <c r="D240" s="8" t="n"/>
      <c r="E240" s="8" t="n"/>
      <c r="F240" s="8" t="n"/>
      <c r="G240" s="8" t="n"/>
      <c r="H240" s="8" t="n"/>
      <c r="I240" s="8" t="n"/>
      <c r="J240" s="8" t="n"/>
      <c r="K240" s="8" t="n"/>
      <c r="L240" s="8" t="n"/>
      <c r="M240" s="8" t="n"/>
      <c r="N240" s="8" t="n"/>
      <c r="O240" s="12">
        <f>IF($A240="","",SUM($C240:$N240))</f>
        <v/>
      </c>
      <c r="P240" s="12">
        <f>IF($A240="","",IF(OR(NOT(ISNUMBER($B240)),$S240="No"),0,SUMPRODUCT(($C$2:$N$2&lt;=TODAY())*((($R240="")+($R240&lt;=$C$3:$N$3))&gt;0)*(($B240-$C240:$N240)&gt;0)*($B240-$C240:$N240))))</f>
        <v/>
      </c>
      <c r="Q240" s="13">
        <f>IF($A240="","",IF(NOT(ISNUMBER($B240)),"Check name",IF($S240="No","Inactive",IF($P240=0,"Paid",IF($T240&gt;0,"Overdue","Pending")))))</f>
        <v/>
      </c>
      <c r="R240" s="7">
        <f>IF($A240="","",IFERROR(IF(INDEX(Members!$H$2:$H$251,MATCH($A240,Members!$A$2:$A$251,0))="","",INDEX(Members!$H$2:$H$251,MATCH($A240,Members!$A$2:$A$251,0))),""))</f>
        <v/>
      </c>
      <c r="S240">
        <f>IF($A240="","",IFERROR(IF(INDEX(Members!$J$2:$J$251,MATCH($A240,Members!$A$2:$A$251,0))="No","No","Yes"),"Yes"))</f>
        <v/>
      </c>
      <c r="T240" s="8">
        <f>IF($A240="","",IF(OR(NOT(ISNUMBER($B240)),$S240="No"),0,SUMPRODUCT(($C$3:$N$3&lt;TODAY())*((($R240="")+($R240&lt;=$C$3:$N$3))&gt;0)*(($B240-$C240:$N240)&gt;0)*($B240-$C240:$N240))))</f>
        <v/>
      </c>
      <c r="U240" s="8">
        <f>IF(OR($A240="",NOT(ISNUMBER($B240)),$S240="No",$B$1&lt;&gt;YEAR(TODAY())),0,IF(OR($R240="",$R240&lt;=INDEX($C$3:$N$3,MONTH(TODAY()))),$B240,0))</f>
        <v/>
      </c>
      <c r="V240" s="8">
        <f>IF(OR($A240="",$B$1&lt;&gt;YEAR(TODAY())),0,N(INDEX($C240:$N240,MONTH(TODAY()))))</f>
        <v/>
      </c>
      <c r="W240">
        <f>IF($Q240="Overdue",COUNTIF($Q$5:$Q240,"Overdue"),"")</f>
        <v/>
      </c>
    </row>
    <row r="241">
      <c r="B241" s="12">
        <f>IF($A241="","",IFERROR(INDEX(Members!$I$2:$I$251,MATCH($A241,Members!$A$2:$A$251,0)),""))</f>
        <v/>
      </c>
      <c r="C241" s="8" t="n"/>
      <c r="D241" s="8" t="n"/>
      <c r="E241" s="8" t="n"/>
      <c r="F241" s="8" t="n"/>
      <c r="G241" s="8" t="n"/>
      <c r="H241" s="8" t="n"/>
      <c r="I241" s="8" t="n"/>
      <c r="J241" s="8" t="n"/>
      <c r="K241" s="8" t="n"/>
      <c r="L241" s="8" t="n"/>
      <c r="M241" s="8" t="n"/>
      <c r="N241" s="8" t="n"/>
      <c r="O241" s="12">
        <f>IF($A241="","",SUM($C241:$N241))</f>
        <v/>
      </c>
      <c r="P241" s="12">
        <f>IF($A241="","",IF(OR(NOT(ISNUMBER($B241)),$S241="No"),0,SUMPRODUCT(($C$2:$N$2&lt;=TODAY())*((($R241="")+($R241&lt;=$C$3:$N$3))&gt;0)*(($B241-$C241:$N241)&gt;0)*($B241-$C241:$N241))))</f>
        <v/>
      </c>
      <c r="Q241" s="13">
        <f>IF($A241="","",IF(NOT(ISNUMBER($B241)),"Check name",IF($S241="No","Inactive",IF($P241=0,"Paid",IF($T241&gt;0,"Overdue","Pending")))))</f>
        <v/>
      </c>
      <c r="R241" s="7">
        <f>IF($A241="","",IFERROR(IF(INDEX(Members!$H$2:$H$251,MATCH($A241,Members!$A$2:$A$251,0))="","",INDEX(Members!$H$2:$H$251,MATCH($A241,Members!$A$2:$A$251,0))),""))</f>
        <v/>
      </c>
      <c r="S241">
        <f>IF($A241="","",IFERROR(IF(INDEX(Members!$J$2:$J$251,MATCH($A241,Members!$A$2:$A$251,0))="No","No","Yes"),"Yes"))</f>
        <v/>
      </c>
      <c r="T241" s="8">
        <f>IF($A241="","",IF(OR(NOT(ISNUMBER($B241)),$S241="No"),0,SUMPRODUCT(($C$3:$N$3&lt;TODAY())*((($R241="")+($R241&lt;=$C$3:$N$3))&gt;0)*(($B241-$C241:$N241)&gt;0)*($B241-$C241:$N241))))</f>
        <v/>
      </c>
      <c r="U241" s="8">
        <f>IF(OR($A241="",NOT(ISNUMBER($B241)),$S241="No",$B$1&lt;&gt;YEAR(TODAY())),0,IF(OR($R241="",$R241&lt;=INDEX($C$3:$N$3,MONTH(TODAY()))),$B241,0))</f>
        <v/>
      </c>
      <c r="V241" s="8">
        <f>IF(OR($A241="",$B$1&lt;&gt;YEAR(TODAY())),0,N(INDEX($C241:$N241,MONTH(TODAY()))))</f>
        <v/>
      </c>
      <c r="W241">
        <f>IF($Q241="Overdue",COUNTIF($Q$5:$Q241,"Overdue"),"")</f>
        <v/>
      </c>
    </row>
    <row r="242">
      <c r="B242" s="12">
        <f>IF($A242="","",IFERROR(INDEX(Members!$I$2:$I$251,MATCH($A242,Members!$A$2:$A$251,0)),""))</f>
        <v/>
      </c>
      <c r="C242" s="8" t="n"/>
      <c r="D242" s="8" t="n"/>
      <c r="E242" s="8" t="n"/>
      <c r="F242" s="8" t="n"/>
      <c r="G242" s="8" t="n"/>
      <c r="H242" s="8" t="n"/>
      <c r="I242" s="8" t="n"/>
      <c r="J242" s="8" t="n"/>
      <c r="K242" s="8" t="n"/>
      <c r="L242" s="8" t="n"/>
      <c r="M242" s="8" t="n"/>
      <c r="N242" s="8" t="n"/>
      <c r="O242" s="12">
        <f>IF($A242="","",SUM($C242:$N242))</f>
        <v/>
      </c>
      <c r="P242" s="12">
        <f>IF($A242="","",IF(OR(NOT(ISNUMBER($B242)),$S242="No"),0,SUMPRODUCT(($C$2:$N$2&lt;=TODAY())*((($R242="")+($R242&lt;=$C$3:$N$3))&gt;0)*(($B242-$C242:$N242)&gt;0)*($B242-$C242:$N242))))</f>
        <v/>
      </c>
      <c r="Q242" s="13">
        <f>IF($A242="","",IF(NOT(ISNUMBER($B242)),"Check name",IF($S242="No","Inactive",IF($P242=0,"Paid",IF($T242&gt;0,"Overdue","Pending")))))</f>
        <v/>
      </c>
      <c r="R242" s="7">
        <f>IF($A242="","",IFERROR(IF(INDEX(Members!$H$2:$H$251,MATCH($A242,Members!$A$2:$A$251,0))="","",INDEX(Members!$H$2:$H$251,MATCH($A242,Members!$A$2:$A$251,0))),""))</f>
        <v/>
      </c>
      <c r="S242">
        <f>IF($A242="","",IFERROR(IF(INDEX(Members!$J$2:$J$251,MATCH($A242,Members!$A$2:$A$251,0))="No","No","Yes"),"Yes"))</f>
        <v/>
      </c>
      <c r="T242" s="8">
        <f>IF($A242="","",IF(OR(NOT(ISNUMBER($B242)),$S242="No"),0,SUMPRODUCT(($C$3:$N$3&lt;TODAY())*((($R242="")+($R242&lt;=$C$3:$N$3))&gt;0)*(($B242-$C242:$N242)&gt;0)*($B242-$C242:$N242))))</f>
        <v/>
      </c>
      <c r="U242" s="8">
        <f>IF(OR($A242="",NOT(ISNUMBER($B242)),$S242="No",$B$1&lt;&gt;YEAR(TODAY())),0,IF(OR($R242="",$R242&lt;=INDEX($C$3:$N$3,MONTH(TODAY()))),$B242,0))</f>
        <v/>
      </c>
      <c r="V242" s="8">
        <f>IF(OR($A242="",$B$1&lt;&gt;YEAR(TODAY())),0,N(INDEX($C242:$N242,MONTH(TODAY()))))</f>
        <v/>
      </c>
      <c r="W242">
        <f>IF($Q242="Overdue",COUNTIF($Q$5:$Q242,"Overdue"),"")</f>
        <v/>
      </c>
    </row>
    <row r="243">
      <c r="B243" s="12">
        <f>IF($A243="","",IFERROR(INDEX(Members!$I$2:$I$251,MATCH($A243,Members!$A$2:$A$251,0)),""))</f>
        <v/>
      </c>
      <c r="C243" s="8" t="n"/>
      <c r="D243" s="8" t="n"/>
      <c r="E243" s="8" t="n"/>
      <c r="F243" s="8" t="n"/>
      <c r="G243" s="8" t="n"/>
      <c r="H243" s="8" t="n"/>
      <c r="I243" s="8" t="n"/>
      <c r="J243" s="8" t="n"/>
      <c r="K243" s="8" t="n"/>
      <c r="L243" s="8" t="n"/>
      <c r="M243" s="8" t="n"/>
      <c r="N243" s="8" t="n"/>
      <c r="O243" s="12">
        <f>IF($A243="","",SUM($C243:$N243))</f>
        <v/>
      </c>
      <c r="P243" s="12">
        <f>IF($A243="","",IF(OR(NOT(ISNUMBER($B243)),$S243="No"),0,SUMPRODUCT(($C$2:$N$2&lt;=TODAY())*((($R243="")+($R243&lt;=$C$3:$N$3))&gt;0)*(($B243-$C243:$N243)&gt;0)*($B243-$C243:$N243))))</f>
        <v/>
      </c>
      <c r="Q243" s="13">
        <f>IF($A243="","",IF(NOT(ISNUMBER($B243)),"Check name",IF($S243="No","Inactive",IF($P243=0,"Paid",IF($T243&gt;0,"Overdue","Pending")))))</f>
        <v/>
      </c>
      <c r="R243" s="7">
        <f>IF($A243="","",IFERROR(IF(INDEX(Members!$H$2:$H$251,MATCH($A243,Members!$A$2:$A$251,0))="","",INDEX(Members!$H$2:$H$251,MATCH($A243,Members!$A$2:$A$251,0))),""))</f>
        <v/>
      </c>
      <c r="S243">
        <f>IF($A243="","",IFERROR(IF(INDEX(Members!$J$2:$J$251,MATCH($A243,Members!$A$2:$A$251,0))="No","No","Yes"),"Yes"))</f>
        <v/>
      </c>
      <c r="T243" s="8">
        <f>IF($A243="","",IF(OR(NOT(ISNUMBER($B243)),$S243="No"),0,SUMPRODUCT(($C$3:$N$3&lt;TODAY())*((($R243="")+($R243&lt;=$C$3:$N$3))&gt;0)*(($B243-$C243:$N243)&gt;0)*($B243-$C243:$N243))))</f>
        <v/>
      </c>
      <c r="U243" s="8">
        <f>IF(OR($A243="",NOT(ISNUMBER($B243)),$S243="No",$B$1&lt;&gt;YEAR(TODAY())),0,IF(OR($R243="",$R243&lt;=INDEX($C$3:$N$3,MONTH(TODAY()))),$B243,0))</f>
        <v/>
      </c>
      <c r="V243" s="8">
        <f>IF(OR($A243="",$B$1&lt;&gt;YEAR(TODAY())),0,N(INDEX($C243:$N243,MONTH(TODAY()))))</f>
        <v/>
      </c>
      <c r="W243">
        <f>IF($Q243="Overdue",COUNTIF($Q$5:$Q243,"Overdue"),"")</f>
        <v/>
      </c>
    </row>
    <row r="244">
      <c r="B244" s="12">
        <f>IF($A244="","",IFERROR(INDEX(Members!$I$2:$I$251,MATCH($A244,Members!$A$2:$A$251,0)),""))</f>
        <v/>
      </c>
      <c r="C244" s="8" t="n"/>
      <c r="D244" s="8" t="n"/>
      <c r="E244" s="8" t="n"/>
      <c r="F244" s="8" t="n"/>
      <c r="G244" s="8" t="n"/>
      <c r="H244" s="8" t="n"/>
      <c r="I244" s="8" t="n"/>
      <c r="J244" s="8" t="n"/>
      <c r="K244" s="8" t="n"/>
      <c r="L244" s="8" t="n"/>
      <c r="M244" s="8" t="n"/>
      <c r="N244" s="8" t="n"/>
      <c r="O244" s="12">
        <f>IF($A244="","",SUM($C244:$N244))</f>
        <v/>
      </c>
      <c r="P244" s="12">
        <f>IF($A244="","",IF(OR(NOT(ISNUMBER($B244)),$S244="No"),0,SUMPRODUCT(($C$2:$N$2&lt;=TODAY())*((($R244="")+($R244&lt;=$C$3:$N$3))&gt;0)*(($B244-$C244:$N244)&gt;0)*($B244-$C244:$N244))))</f>
        <v/>
      </c>
      <c r="Q244" s="13">
        <f>IF($A244="","",IF(NOT(ISNUMBER($B244)),"Check name",IF($S244="No","Inactive",IF($P244=0,"Paid",IF($T244&gt;0,"Overdue","Pending")))))</f>
        <v/>
      </c>
      <c r="R244" s="7">
        <f>IF($A244="","",IFERROR(IF(INDEX(Members!$H$2:$H$251,MATCH($A244,Members!$A$2:$A$251,0))="","",INDEX(Members!$H$2:$H$251,MATCH($A244,Members!$A$2:$A$251,0))),""))</f>
        <v/>
      </c>
      <c r="S244">
        <f>IF($A244="","",IFERROR(IF(INDEX(Members!$J$2:$J$251,MATCH($A244,Members!$A$2:$A$251,0))="No","No","Yes"),"Yes"))</f>
        <v/>
      </c>
      <c r="T244" s="8">
        <f>IF($A244="","",IF(OR(NOT(ISNUMBER($B244)),$S244="No"),0,SUMPRODUCT(($C$3:$N$3&lt;TODAY())*((($R244="")+($R244&lt;=$C$3:$N$3))&gt;0)*(($B244-$C244:$N244)&gt;0)*($B244-$C244:$N244))))</f>
        <v/>
      </c>
      <c r="U244" s="8">
        <f>IF(OR($A244="",NOT(ISNUMBER($B244)),$S244="No",$B$1&lt;&gt;YEAR(TODAY())),0,IF(OR($R244="",$R244&lt;=INDEX($C$3:$N$3,MONTH(TODAY()))),$B244,0))</f>
        <v/>
      </c>
      <c r="V244" s="8">
        <f>IF(OR($A244="",$B$1&lt;&gt;YEAR(TODAY())),0,N(INDEX($C244:$N244,MONTH(TODAY()))))</f>
        <v/>
      </c>
      <c r="W244">
        <f>IF($Q244="Overdue",COUNTIF($Q$5:$Q244,"Overdue"),"")</f>
        <v/>
      </c>
    </row>
    <row r="245">
      <c r="B245" s="12">
        <f>IF($A245="","",IFERROR(INDEX(Members!$I$2:$I$251,MATCH($A245,Members!$A$2:$A$251,0)),""))</f>
        <v/>
      </c>
      <c r="C245" s="8" t="n"/>
      <c r="D245" s="8" t="n"/>
      <c r="E245" s="8" t="n"/>
      <c r="F245" s="8" t="n"/>
      <c r="G245" s="8" t="n"/>
      <c r="H245" s="8" t="n"/>
      <c r="I245" s="8" t="n"/>
      <c r="J245" s="8" t="n"/>
      <c r="K245" s="8" t="n"/>
      <c r="L245" s="8" t="n"/>
      <c r="M245" s="8" t="n"/>
      <c r="N245" s="8" t="n"/>
      <c r="O245" s="12">
        <f>IF($A245="","",SUM($C245:$N245))</f>
        <v/>
      </c>
      <c r="P245" s="12">
        <f>IF($A245="","",IF(OR(NOT(ISNUMBER($B245)),$S245="No"),0,SUMPRODUCT(($C$2:$N$2&lt;=TODAY())*((($R245="")+($R245&lt;=$C$3:$N$3))&gt;0)*(($B245-$C245:$N245)&gt;0)*($B245-$C245:$N245))))</f>
        <v/>
      </c>
      <c r="Q245" s="13">
        <f>IF($A245="","",IF(NOT(ISNUMBER($B245)),"Check name",IF($S245="No","Inactive",IF($P245=0,"Paid",IF($T245&gt;0,"Overdue","Pending")))))</f>
        <v/>
      </c>
      <c r="R245" s="7">
        <f>IF($A245="","",IFERROR(IF(INDEX(Members!$H$2:$H$251,MATCH($A245,Members!$A$2:$A$251,0))="","",INDEX(Members!$H$2:$H$251,MATCH($A245,Members!$A$2:$A$251,0))),""))</f>
        <v/>
      </c>
      <c r="S245">
        <f>IF($A245="","",IFERROR(IF(INDEX(Members!$J$2:$J$251,MATCH($A245,Members!$A$2:$A$251,0))="No","No","Yes"),"Yes"))</f>
        <v/>
      </c>
      <c r="T245" s="8">
        <f>IF($A245="","",IF(OR(NOT(ISNUMBER($B245)),$S245="No"),0,SUMPRODUCT(($C$3:$N$3&lt;TODAY())*((($R245="")+($R245&lt;=$C$3:$N$3))&gt;0)*(($B245-$C245:$N245)&gt;0)*($B245-$C245:$N245))))</f>
        <v/>
      </c>
      <c r="U245" s="8">
        <f>IF(OR($A245="",NOT(ISNUMBER($B245)),$S245="No",$B$1&lt;&gt;YEAR(TODAY())),0,IF(OR($R245="",$R245&lt;=INDEX($C$3:$N$3,MONTH(TODAY()))),$B245,0))</f>
        <v/>
      </c>
      <c r="V245" s="8">
        <f>IF(OR($A245="",$B$1&lt;&gt;YEAR(TODAY())),0,N(INDEX($C245:$N245,MONTH(TODAY()))))</f>
        <v/>
      </c>
      <c r="W245">
        <f>IF($Q245="Overdue",COUNTIF($Q$5:$Q245,"Overdue"),"")</f>
        <v/>
      </c>
    </row>
    <row r="246">
      <c r="B246" s="12">
        <f>IF($A246="","",IFERROR(INDEX(Members!$I$2:$I$251,MATCH($A246,Members!$A$2:$A$251,0)),""))</f>
        <v/>
      </c>
      <c r="C246" s="8" t="n"/>
      <c r="D246" s="8" t="n"/>
      <c r="E246" s="8" t="n"/>
      <c r="F246" s="8" t="n"/>
      <c r="G246" s="8" t="n"/>
      <c r="H246" s="8" t="n"/>
      <c r="I246" s="8" t="n"/>
      <c r="J246" s="8" t="n"/>
      <c r="K246" s="8" t="n"/>
      <c r="L246" s="8" t="n"/>
      <c r="M246" s="8" t="n"/>
      <c r="N246" s="8" t="n"/>
      <c r="O246" s="12">
        <f>IF($A246="","",SUM($C246:$N246))</f>
        <v/>
      </c>
      <c r="P246" s="12">
        <f>IF($A246="","",IF(OR(NOT(ISNUMBER($B246)),$S246="No"),0,SUMPRODUCT(($C$2:$N$2&lt;=TODAY())*((($R246="")+($R246&lt;=$C$3:$N$3))&gt;0)*(($B246-$C246:$N246)&gt;0)*($B246-$C246:$N246))))</f>
        <v/>
      </c>
      <c r="Q246" s="13">
        <f>IF($A246="","",IF(NOT(ISNUMBER($B246)),"Check name",IF($S246="No","Inactive",IF($P246=0,"Paid",IF($T246&gt;0,"Overdue","Pending")))))</f>
        <v/>
      </c>
      <c r="R246" s="7">
        <f>IF($A246="","",IFERROR(IF(INDEX(Members!$H$2:$H$251,MATCH($A246,Members!$A$2:$A$251,0))="","",INDEX(Members!$H$2:$H$251,MATCH($A246,Members!$A$2:$A$251,0))),""))</f>
        <v/>
      </c>
      <c r="S246">
        <f>IF($A246="","",IFERROR(IF(INDEX(Members!$J$2:$J$251,MATCH($A246,Members!$A$2:$A$251,0))="No","No","Yes"),"Yes"))</f>
        <v/>
      </c>
      <c r="T246" s="8">
        <f>IF($A246="","",IF(OR(NOT(ISNUMBER($B246)),$S246="No"),0,SUMPRODUCT(($C$3:$N$3&lt;TODAY())*((($R246="")+($R246&lt;=$C$3:$N$3))&gt;0)*(($B246-$C246:$N246)&gt;0)*($B246-$C246:$N246))))</f>
        <v/>
      </c>
      <c r="U246" s="8">
        <f>IF(OR($A246="",NOT(ISNUMBER($B246)),$S246="No",$B$1&lt;&gt;YEAR(TODAY())),0,IF(OR($R246="",$R246&lt;=INDEX($C$3:$N$3,MONTH(TODAY()))),$B246,0))</f>
        <v/>
      </c>
      <c r="V246" s="8">
        <f>IF(OR($A246="",$B$1&lt;&gt;YEAR(TODAY())),0,N(INDEX($C246:$N246,MONTH(TODAY()))))</f>
        <v/>
      </c>
      <c r="W246">
        <f>IF($Q246="Overdue",COUNTIF($Q$5:$Q246,"Overdue"),"")</f>
        <v/>
      </c>
    </row>
    <row r="247">
      <c r="B247" s="12">
        <f>IF($A247="","",IFERROR(INDEX(Members!$I$2:$I$251,MATCH($A247,Members!$A$2:$A$251,0)),""))</f>
        <v/>
      </c>
      <c r="C247" s="8" t="n"/>
      <c r="D247" s="8" t="n"/>
      <c r="E247" s="8" t="n"/>
      <c r="F247" s="8" t="n"/>
      <c r="G247" s="8" t="n"/>
      <c r="H247" s="8" t="n"/>
      <c r="I247" s="8" t="n"/>
      <c r="J247" s="8" t="n"/>
      <c r="K247" s="8" t="n"/>
      <c r="L247" s="8" t="n"/>
      <c r="M247" s="8" t="n"/>
      <c r="N247" s="8" t="n"/>
      <c r="O247" s="12">
        <f>IF($A247="","",SUM($C247:$N247))</f>
        <v/>
      </c>
      <c r="P247" s="12">
        <f>IF($A247="","",IF(OR(NOT(ISNUMBER($B247)),$S247="No"),0,SUMPRODUCT(($C$2:$N$2&lt;=TODAY())*((($R247="")+($R247&lt;=$C$3:$N$3))&gt;0)*(($B247-$C247:$N247)&gt;0)*($B247-$C247:$N247))))</f>
        <v/>
      </c>
      <c r="Q247" s="13">
        <f>IF($A247="","",IF(NOT(ISNUMBER($B247)),"Check name",IF($S247="No","Inactive",IF($P247=0,"Paid",IF($T247&gt;0,"Overdue","Pending")))))</f>
        <v/>
      </c>
      <c r="R247" s="7">
        <f>IF($A247="","",IFERROR(IF(INDEX(Members!$H$2:$H$251,MATCH($A247,Members!$A$2:$A$251,0))="","",INDEX(Members!$H$2:$H$251,MATCH($A247,Members!$A$2:$A$251,0))),""))</f>
        <v/>
      </c>
      <c r="S247">
        <f>IF($A247="","",IFERROR(IF(INDEX(Members!$J$2:$J$251,MATCH($A247,Members!$A$2:$A$251,0))="No","No","Yes"),"Yes"))</f>
        <v/>
      </c>
      <c r="T247" s="8">
        <f>IF($A247="","",IF(OR(NOT(ISNUMBER($B247)),$S247="No"),0,SUMPRODUCT(($C$3:$N$3&lt;TODAY())*((($R247="")+($R247&lt;=$C$3:$N$3))&gt;0)*(($B247-$C247:$N247)&gt;0)*($B247-$C247:$N247))))</f>
        <v/>
      </c>
      <c r="U247" s="8">
        <f>IF(OR($A247="",NOT(ISNUMBER($B247)),$S247="No",$B$1&lt;&gt;YEAR(TODAY())),0,IF(OR($R247="",$R247&lt;=INDEX($C$3:$N$3,MONTH(TODAY()))),$B247,0))</f>
        <v/>
      </c>
      <c r="V247" s="8">
        <f>IF(OR($A247="",$B$1&lt;&gt;YEAR(TODAY())),0,N(INDEX($C247:$N247,MONTH(TODAY()))))</f>
        <v/>
      </c>
      <c r="W247">
        <f>IF($Q247="Overdue",COUNTIF($Q$5:$Q247,"Overdue"),"")</f>
        <v/>
      </c>
    </row>
    <row r="248">
      <c r="B248" s="12">
        <f>IF($A248="","",IFERROR(INDEX(Members!$I$2:$I$251,MATCH($A248,Members!$A$2:$A$251,0)),""))</f>
        <v/>
      </c>
      <c r="C248" s="8" t="n"/>
      <c r="D248" s="8" t="n"/>
      <c r="E248" s="8" t="n"/>
      <c r="F248" s="8" t="n"/>
      <c r="G248" s="8" t="n"/>
      <c r="H248" s="8" t="n"/>
      <c r="I248" s="8" t="n"/>
      <c r="J248" s="8" t="n"/>
      <c r="K248" s="8" t="n"/>
      <c r="L248" s="8" t="n"/>
      <c r="M248" s="8" t="n"/>
      <c r="N248" s="8" t="n"/>
      <c r="O248" s="12">
        <f>IF($A248="","",SUM($C248:$N248))</f>
        <v/>
      </c>
      <c r="P248" s="12">
        <f>IF($A248="","",IF(OR(NOT(ISNUMBER($B248)),$S248="No"),0,SUMPRODUCT(($C$2:$N$2&lt;=TODAY())*((($R248="")+($R248&lt;=$C$3:$N$3))&gt;0)*(($B248-$C248:$N248)&gt;0)*($B248-$C248:$N248))))</f>
        <v/>
      </c>
      <c r="Q248" s="13">
        <f>IF($A248="","",IF(NOT(ISNUMBER($B248)),"Check name",IF($S248="No","Inactive",IF($P248=0,"Paid",IF($T248&gt;0,"Overdue","Pending")))))</f>
        <v/>
      </c>
      <c r="R248" s="7">
        <f>IF($A248="","",IFERROR(IF(INDEX(Members!$H$2:$H$251,MATCH($A248,Members!$A$2:$A$251,0))="","",INDEX(Members!$H$2:$H$251,MATCH($A248,Members!$A$2:$A$251,0))),""))</f>
        <v/>
      </c>
      <c r="S248">
        <f>IF($A248="","",IFERROR(IF(INDEX(Members!$J$2:$J$251,MATCH($A248,Members!$A$2:$A$251,0))="No","No","Yes"),"Yes"))</f>
        <v/>
      </c>
      <c r="T248" s="8">
        <f>IF($A248="","",IF(OR(NOT(ISNUMBER($B248)),$S248="No"),0,SUMPRODUCT(($C$3:$N$3&lt;TODAY())*((($R248="")+($R248&lt;=$C$3:$N$3))&gt;0)*(($B248-$C248:$N248)&gt;0)*($B248-$C248:$N248))))</f>
        <v/>
      </c>
      <c r="U248" s="8">
        <f>IF(OR($A248="",NOT(ISNUMBER($B248)),$S248="No",$B$1&lt;&gt;YEAR(TODAY())),0,IF(OR($R248="",$R248&lt;=INDEX($C$3:$N$3,MONTH(TODAY()))),$B248,0))</f>
        <v/>
      </c>
      <c r="V248" s="8">
        <f>IF(OR($A248="",$B$1&lt;&gt;YEAR(TODAY())),0,N(INDEX($C248:$N248,MONTH(TODAY()))))</f>
        <v/>
      </c>
      <c r="W248">
        <f>IF($Q248="Overdue",COUNTIF($Q$5:$Q248,"Overdue"),"")</f>
        <v/>
      </c>
    </row>
    <row r="249">
      <c r="B249" s="12">
        <f>IF($A249="","",IFERROR(INDEX(Members!$I$2:$I$251,MATCH($A249,Members!$A$2:$A$251,0)),""))</f>
        <v/>
      </c>
      <c r="C249" s="8" t="n"/>
      <c r="D249" s="8" t="n"/>
      <c r="E249" s="8" t="n"/>
      <c r="F249" s="8" t="n"/>
      <c r="G249" s="8" t="n"/>
      <c r="H249" s="8" t="n"/>
      <c r="I249" s="8" t="n"/>
      <c r="J249" s="8" t="n"/>
      <c r="K249" s="8" t="n"/>
      <c r="L249" s="8" t="n"/>
      <c r="M249" s="8" t="n"/>
      <c r="N249" s="8" t="n"/>
      <c r="O249" s="12">
        <f>IF($A249="","",SUM($C249:$N249))</f>
        <v/>
      </c>
      <c r="P249" s="12">
        <f>IF($A249="","",IF(OR(NOT(ISNUMBER($B249)),$S249="No"),0,SUMPRODUCT(($C$2:$N$2&lt;=TODAY())*((($R249="")+($R249&lt;=$C$3:$N$3))&gt;0)*(($B249-$C249:$N249)&gt;0)*($B249-$C249:$N249))))</f>
        <v/>
      </c>
      <c r="Q249" s="13">
        <f>IF($A249="","",IF(NOT(ISNUMBER($B249)),"Check name",IF($S249="No","Inactive",IF($P249=0,"Paid",IF($T249&gt;0,"Overdue","Pending")))))</f>
        <v/>
      </c>
      <c r="R249" s="7">
        <f>IF($A249="","",IFERROR(IF(INDEX(Members!$H$2:$H$251,MATCH($A249,Members!$A$2:$A$251,0))="","",INDEX(Members!$H$2:$H$251,MATCH($A249,Members!$A$2:$A$251,0))),""))</f>
        <v/>
      </c>
      <c r="S249">
        <f>IF($A249="","",IFERROR(IF(INDEX(Members!$J$2:$J$251,MATCH($A249,Members!$A$2:$A$251,0))="No","No","Yes"),"Yes"))</f>
        <v/>
      </c>
      <c r="T249" s="8">
        <f>IF($A249="","",IF(OR(NOT(ISNUMBER($B249)),$S249="No"),0,SUMPRODUCT(($C$3:$N$3&lt;TODAY())*((($R249="")+($R249&lt;=$C$3:$N$3))&gt;0)*(($B249-$C249:$N249)&gt;0)*($B249-$C249:$N249))))</f>
        <v/>
      </c>
      <c r="U249" s="8">
        <f>IF(OR($A249="",NOT(ISNUMBER($B249)),$S249="No",$B$1&lt;&gt;YEAR(TODAY())),0,IF(OR($R249="",$R249&lt;=INDEX($C$3:$N$3,MONTH(TODAY()))),$B249,0))</f>
        <v/>
      </c>
      <c r="V249" s="8">
        <f>IF(OR($A249="",$B$1&lt;&gt;YEAR(TODAY())),0,N(INDEX($C249:$N249,MONTH(TODAY()))))</f>
        <v/>
      </c>
      <c r="W249">
        <f>IF($Q249="Overdue",COUNTIF($Q$5:$Q249,"Overdue"),"")</f>
        <v/>
      </c>
    </row>
    <row r="250">
      <c r="B250" s="12">
        <f>IF($A250="","",IFERROR(INDEX(Members!$I$2:$I$251,MATCH($A250,Members!$A$2:$A$251,0)),""))</f>
        <v/>
      </c>
      <c r="C250" s="8" t="n"/>
      <c r="D250" s="8" t="n"/>
      <c r="E250" s="8" t="n"/>
      <c r="F250" s="8" t="n"/>
      <c r="G250" s="8" t="n"/>
      <c r="H250" s="8" t="n"/>
      <c r="I250" s="8" t="n"/>
      <c r="J250" s="8" t="n"/>
      <c r="K250" s="8" t="n"/>
      <c r="L250" s="8" t="n"/>
      <c r="M250" s="8" t="n"/>
      <c r="N250" s="8" t="n"/>
      <c r="O250" s="12">
        <f>IF($A250="","",SUM($C250:$N250))</f>
        <v/>
      </c>
      <c r="P250" s="12">
        <f>IF($A250="","",IF(OR(NOT(ISNUMBER($B250)),$S250="No"),0,SUMPRODUCT(($C$2:$N$2&lt;=TODAY())*((($R250="")+($R250&lt;=$C$3:$N$3))&gt;0)*(($B250-$C250:$N250)&gt;0)*($B250-$C250:$N250))))</f>
        <v/>
      </c>
      <c r="Q250" s="13">
        <f>IF($A250="","",IF(NOT(ISNUMBER($B250)),"Check name",IF($S250="No","Inactive",IF($P250=0,"Paid",IF($T250&gt;0,"Overdue","Pending")))))</f>
        <v/>
      </c>
      <c r="R250" s="7">
        <f>IF($A250="","",IFERROR(IF(INDEX(Members!$H$2:$H$251,MATCH($A250,Members!$A$2:$A$251,0))="","",INDEX(Members!$H$2:$H$251,MATCH($A250,Members!$A$2:$A$251,0))),""))</f>
        <v/>
      </c>
      <c r="S250">
        <f>IF($A250="","",IFERROR(IF(INDEX(Members!$J$2:$J$251,MATCH($A250,Members!$A$2:$A$251,0))="No","No","Yes"),"Yes"))</f>
        <v/>
      </c>
      <c r="T250" s="8">
        <f>IF($A250="","",IF(OR(NOT(ISNUMBER($B250)),$S250="No"),0,SUMPRODUCT(($C$3:$N$3&lt;TODAY())*((($R250="")+($R250&lt;=$C$3:$N$3))&gt;0)*(($B250-$C250:$N250)&gt;0)*($B250-$C250:$N250))))</f>
        <v/>
      </c>
      <c r="U250" s="8">
        <f>IF(OR($A250="",NOT(ISNUMBER($B250)),$S250="No",$B$1&lt;&gt;YEAR(TODAY())),0,IF(OR($R250="",$R250&lt;=INDEX($C$3:$N$3,MONTH(TODAY()))),$B250,0))</f>
        <v/>
      </c>
      <c r="V250" s="8">
        <f>IF(OR($A250="",$B$1&lt;&gt;YEAR(TODAY())),0,N(INDEX($C250:$N250,MONTH(TODAY()))))</f>
        <v/>
      </c>
      <c r="W250">
        <f>IF($Q250="Overdue",COUNTIF($Q$5:$Q250,"Overdue"),"")</f>
        <v/>
      </c>
    </row>
    <row r="251">
      <c r="B251" s="12">
        <f>IF($A251="","",IFERROR(INDEX(Members!$I$2:$I$251,MATCH($A251,Members!$A$2:$A$251,0)),""))</f>
        <v/>
      </c>
      <c r="C251" s="8" t="n"/>
      <c r="D251" s="8" t="n"/>
      <c r="E251" s="8" t="n"/>
      <c r="F251" s="8" t="n"/>
      <c r="G251" s="8" t="n"/>
      <c r="H251" s="8" t="n"/>
      <c r="I251" s="8" t="n"/>
      <c r="J251" s="8" t="n"/>
      <c r="K251" s="8" t="n"/>
      <c r="L251" s="8" t="n"/>
      <c r="M251" s="8" t="n"/>
      <c r="N251" s="8" t="n"/>
      <c r="O251" s="12">
        <f>IF($A251="","",SUM($C251:$N251))</f>
        <v/>
      </c>
      <c r="P251" s="12">
        <f>IF($A251="","",IF(OR(NOT(ISNUMBER($B251)),$S251="No"),0,SUMPRODUCT(($C$2:$N$2&lt;=TODAY())*((($R251="")+($R251&lt;=$C$3:$N$3))&gt;0)*(($B251-$C251:$N251)&gt;0)*($B251-$C251:$N251))))</f>
        <v/>
      </c>
      <c r="Q251" s="13">
        <f>IF($A251="","",IF(NOT(ISNUMBER($B251)),"Check name",IF($S251="No","Inactive",IF($P251=0,"Paid",IF($T251&gt;0,"Overdue","Pending")))))</f>
        <v/>
      </c>
      <c r="R251" s="7">
        <f>IF($A251="","",IFERROR(IF(INDEX(Members!$H$2:$H$251,MATCH($A251,Members!$A$2:$A$251,0))="","",INDEX(Members!$H$2:$H$251,MATCH($A251,Members!$A$2:$A$251,0))),""))</f>
        <v/>
      </c>
      <c r="S251">
        <f>IF($A251="","",IFERROR(IF(INDEX(Members!$J$2:$J$251,MATCH($A251,Members!$A$2:$A$251,0))="No","No","Yes"),"Yes"))</f>
        <v/>
      </c>
      <c r="T251" s="8">
        <f>IF($A251="","",IF(OR(NOT(ISNUMBER($B251)),$S251="No"),0,SUMPRODUCT(($C$3:$N$3&lt;TODAY())*((($R251="")+($R251&lt;=$C$3:$N$3))&gt;0)*(($B251-$C251:$N251)&gt;0)*($B251-$C251:$N251))))</f>
        <v/>
      </c>
      <c r="U251" s="8">
        <f>IF(OR($A251="",NOT(ISNUMBER($B251)),$S251="No",$B$1&lt;&gt;YEAR(TODAY())),0,IF(OR($R251="",$R251&lt;=INDEX($C$3:$N$3,MONTH(TODAY()))),$B251,0))</f>
        <v/>
      </c>
      <c r="V251" s="8">
        <f>IF(OR($A251="",$B$1&lt;&gt;YEAR(TODAY())),0,N(INDEX($C251:$N251,MONTH(TODAY()))))</f>
        <v/>
      </c>
      <c r="W251">
        <f>IF($Q251="Overdue",COUNTIF($Q$5:$Q251,"Overdue"),"")</f>
        <v/>
      </c>
    </row>
    <row r="252">
      <c r="B252" s="12">
        <f>IF($A252="","",IFERROR(INDEX(Members!$I$2:$I$251,MATCH($A252,Members!$A$2:$A$251,0)),""))</f>
        <v/>
      </c>
      <c r="C252" s="8" t="n"/>
      <c r="D252" s="8" t="n"/>
      <c r="E252" s="8" t="n"/>
      <c r="F252" s="8" t="n"/>
      <c r="G252" s="8" t="n"/>
      <c r="H252" s="8" t="n"/>
      <c r="I252" s="8" t="n"/>
      <c r="J252" s="8" t="n"/>
      <c r="K252" s="8" t="n"/>
      <c r="L252" s="8" t="n"/>
      <c r="M252" s="8" t="n"/>
      <c r="N252" s="8" t="n"/>
      <c r="O252" s="12">
        <f>IF($A252="","",SUM($C252:$N252))</f>
        <v/>
      </c>
      <c r="P252" s="12">
        <f>IF($A252="","",IF(OR(NOT(ISNUMBER($B252)),$S252="No"),0,SUMPRODUCT(($C$2:$N$2&lt;=TODAY())*((($R252="")+($R252&lt;=$C$3:$N$3))&gt;0)*(($B252-$C252:$N252)&gt;0)*($B252-$C252:$N252))))</f>
        <v/>
      </c>
      <c r="Q252" s="13">
        <f>IF($A252="","",IF(NOT(ISNUMBER($B252)),"Check name",IF($S252="No","Inactive",IF($P252=0,"Paid",IF($T252&gt;0,"Overdue","Pending")))))</f>
        <v/>
      </c>
      <c r="R252" s="7">
        <f>IF($A252="","",IFERROR(IF(INDEX(Members!$H$2:$H$251,MATCH($A252,Members!$A$2:$A$251,0))="","",INDEX(Members!$H$2:$H$251,MATCH($A252,Members!$A$2:$A$251,0))),""))</f>
        <v/>
      </c>
      <c r="S252">
        <f>IF($A252="","",IFERROR(IF(INDEX(Members!$J$2:$J$251,MATCH($A252,Members!$A$2:$A$251,0))="No","No","Yes"),"Yes"))</f>
        <v/>
      </c>
      <c r="T252" s="8">
        <f>IF($A252="","",IF(OR(NOT(ISNUMBER($B252)),$S252="No"),0,SUMPRODUCT(($C$3:$N$3&lt;TODAY())*((($R252="")+($R252&lt;=$C$3:$N$3))&gt;0)*(($B252-$C252:$N252)&gt;0)*($B252-$C252:$N252))))</f>
        <v/>
      </c>
      <c r="U252" s="8">
        <f>IF(OR($A252="",NOT(ISNUMBER($B252)),$S252="No",$B$1&lt;&gt;YEAR(TODAY())),0,IF(OR($R252="",$R252&lt;=INDEX($C$3:$N$3,MONTH(TODAY()))),$B252,0))</f>
        <v/>
      </c>
      <c r="V252" s="8">
        <f>IF(OR($A252="",$B$1&lt;&gt;YEAR(TODAY())),0,N(INDEX($C252:$N252,MONTH(TODAY()))))</f>
        <v/>
      </c>
      <c r="W252">
        <f>IF($Q252="Overdue",COUNTIF($Q$5:$Q252,"Overdue"),"")</f>
        <v/>
      </c>
    </row>
    <row r="253">
      <c r="B253" s="12">
        <f>IF($A253="","",IFERROR(INDEX(Members!$I$2:$I$251,MATCH($A253,Members!$A$2:$A$251,0)),""))</f>
        <v/>
      </c>
      <c r="C253" s="8" t="n"/>
      <c r="D253" s="8" t="n"/>
      <c r="E253" s="8" t="n"/>
      <c r="F253" s="8" t="n"/>
      <c r="G253" s="8" t="n"/>
      <c r="H253" s="8" t="n"/>
      <c r="I253" s="8" t="n"/>
      <c r="J253" s="8" t="n"/>
      <c r="K253" s="8" t="n"/>
      <c r="L253" s="8" t="n"/>
      <c r="M253" s="8" t="n"/>
      <c r="N253" s="8" t="n"/>
      <c r="O253" s="12">
        <f>IF($A253="","",SUM($C253:$N253))</f>
        <v/>
      </c>
      <c r="P253" s="12">
        <f>IF($A253="","",IF(OR(NOT(ISNUMBER($B253)),$S253="No"),0,SUMPRODUCT(($C$2:$N$2&lt;=TODAY())*((($R253="")+($R253&lt;=$C$3:$N$3))&gt;0)*(($B253-$C253:$N253)&gt;0)*($B253-$C253:$N253))))</f>
        <v/>
      </c>
      <c r="Q253" s="13">
        <f>IF($A253="","",IF(NOT(ISNUMBER($B253)),"Check name",IF($S253="No","Inactive",IF($P253=0,"Paid",IF($T253&gt;0,"Overdue","Pending")))))</f>
        <v/>
      </c>
      <c r="R253" s="7">
        <f>IF($A253="","",IFERROR(IF(INDEX(Members!$H$2:$H$251,MATCH($A253,Members!$A$2:$A$251,0))="","",INDEX(Members!$H$2:$H$251,MATCH($A253,Members!$A$2:$A$251,0))),""))</f>
        <v/>
      </c>
      <c r="S253">
        <f>IF($A253="","",IFERROR(IF(INDEX(Members!$J$2:$J$251,MATCH($A253,Members!$A$2:$A$251,0))="No","No","Yes"),"Yes"))</f>
        <v/>
      </c>
      <c r="T253" s="8">
        <f>IF($A253="","",IF(OR(NOT(ISNUMBER($B253)),$S253="No"),0,SUMPRODUCT(($C$3:$N$3&lt;TODAY())*((($R253="")+($R253&lt;=$C$3:$N$3))&gt;0)*(($B253-$C253:$N253)&gt;0)*($B253-$C253:$N253))))</f>
        <v/>
      </c>
      <c r="U253" s="8">
        <f>IF(OR($A253="",NOT(ISNUMBER($B253)),$S253="No",$B$1&lt;&gt;YEAR(TODAY())),0,IF(OR($R253="",$R253&lt;=INDEX($C$3:$N$3,MONTH(TODAY()))),$B253,0))</f>
        <v/>
      </c>
      <c r="V253" s="8">
        <f>IF(OR($A253="",$B$1&lt;&gt;YEAR(TODAY())),0,N(INDEX($C253:$N253,MONTH(TODAY()))))</f>
        <v/>
      </c>
      <c r="W253">
        <f>IF($Q253="Overdue",COUNTIF($Q$5:$Q253,"Overdue"),"")</f>
        <v/>
      </c>
    </row>
    <row r="254">
      <c r="B254" s="12">
        <f>IF($A254="","",IFERROR(INDEX(Members!$I$2:$I$251,MATCH($A254,Members!$A$2:$A$251,0)),""))</f>
        <v/>
      </c>
      <c r="C254" s="8" t="n"/>
      <c r="D254" s="8" t="n"/>
      <c r="E254" s="8" t="n"/>
      <c r="F254" s="8" t="n"/>
      <c r="G254" s="8" t="n"/>
      <c r="H254" s="8" t="n"/>
      <c r="I254" s="8" t="n"/>
      <c r="J254" s="8" t="n"/>
      <c r="K254" s="8" t="n"/>
      <c r="L254" s="8" t="n"/>
      <c r="M254" s="8" t="n"/>
      <c r="N254" s="8" t="n"/>
      <c r="O254" s="12">
        <f>IF($A254="","",SUM($C254:$N254))</f>
        <v/>
      </c>
      <c r="P254" s="12">
        <f>IF($A254="","",IF(OR(NOT(ISNUMBER($B254)),$S254="No"),0,SUMPRODUCT(($C$2:$N$2&lt;=TODAY())*((($R254="")+($R254&lt;=$C$3:$N$3))&gt;0)*(($B254-$C254:$N254)&gt;0)*($B254-$C254:$N254))))</f>
        <v/>
      </c>
      <c r="Q254" s="13">
        <f>IF($A254="","",IF(NOT(ISNUMBER($B254)),"Check name",IF($S254="No","Inactive",IF($P254=0,"Paid",IF($T254&gt;0,"Overdue","Pending")))))</f>
        <v/>
      </c>
      <c r="R254" s="7">
        <f>IF($A254="","",IFERROR(IF(INDEX(Members!$H$2:$H$251,MATCH($A254,Members!$A$2:$A$251,0))="","",INDEX(Members!$H$2:$H$251,MATCH($A254,Members!$A$2:$A$251,0))),""))</f>
        <v/>
      </c>
      <c r="S254">
        <f>IF($A254="","",IFERROR(IF(INDEX(Members!$J$2:$J$251,MATCH($A254,Members!$A$2:$A$251,0))="No","No","Yes"),"Yes"))</f>
        <v/>
      </c>
      <c r="T254" s="8">
        <f>IF($A254="","",IF(OR(NOT(ISNUMBER($B254)),$S254="No"),0,SUMPRODUCT(($C$3:$N$3&lt;TODAY())*((($R254="")+($R254&lt;=$C$3:$N$3))&gt;0)*(($B254-$C254:$N254)&gt;0)*($B254-$C254:$N254))))</f>
        <v/>
      </c>
      <c r="U254" s="8">
        <f>IF(OR($A254="",NOT(ISNUMBER($B254)),$S254="No",$B$1&lt;&gt;YEAR(TODAY())),0,IF(OR($R254="",$R254&lt;=INDEX($C$3:$N$3,MONTH(TODAY()))),$B254,0))</f>
        <v/>
      </c>
      <c r="V254" s="8">
        <f>IF(OR($A254="",$B$1&lt;&gt;YEAR(TODAY())),0,N(INDEX($C254:$N254,MONTH(TODAY()))))</f>
        <v/>
      </c>
      <c r="W254">
        <f>IF($Q254="Overdue",COUNTIF($Q$5:$Q254,"Overdue"),"")</f>
        <v/>
      </c>
    </row>
  </sheetData>
  <conditionalFormatting sqref="C5:N254">
    <cfRule type="expression" priority="1" dxfId="0" stopIfTrue="1">
      <formula>AND(C5&lt;&gt;"",ISNUMBER($B5),$B5&gt;0,C5&gt;=$B5)</formula>
    </cfRule>
    <cfRule type="expression" priority="2" dxfId="1" stopIfTrue="1">
      <formula>AND($A5&lt;&gt;"",ISNUMBER($B5),$B5&gt;0,$S5&lt;&gt;"No",N(C5)&lt;$B5,OR($R5="",$R5&lt;=C$3),C$3&lt;TODAY())</formula>
    </cfRule>
    <cfRule type="expression" priority="3" dxfId="2" stopIfTrue="1">
      <formula>AND($A5&lt;&gt;"",ISNUMBER($B5),$B5&gt;0,$S5&lt;&gt;"No",N(C5)&lt;$B5,OR($R5="",$R5&lt;=C$3),C$2&lt;=TODAY(),C$3&gt;=TODAY())</formula>
    </cfRule>
  </conditionalFormatting>
  <conditionalFormatting sqref="Q5:Q254">
    <cfRule type="cellIs" priority="4" operator="equal" dxfId="3">
      <formula>"Paid"</formula>
    </cfRule>
    <cfRule type="cellIs" priority="5" operator="equal" dxfId="4">
      <formula>"Pending"</formula>
    </cfRule>
    <cfRule type="cellIs" priority="6" operator="equal" dxfId="5">
      <formula>"Overdue"</formula>
    </cfRule>
    <cfRule type="cellIs" priority="7" operator="equal" dxfId="5">
      <formula>"Check name"</formula>
    </cfRule>
    <cfRule type="cellIs" priority="8" operator="equal" dxfId="6">
      <formula>"Inactive"</formula>
    </cfRule>
  </conditionalFormatting>
  <dataValidations count="2">
    <dataValidation sqref="A5:A254" showDropDown="0" showInputMessage="0" showErrorMessage="0" allowBlank="1" errorTitle="Name not on the Members sheet" error="Pick a name from the list, or add the member on the Members sheet first." type="list" errorStyle="warning">
      <formula1>=Members!$A$2:$A$251</formula1>
    </dataValidation>
    <dataValidation sqref="C5:N254" showDropDown="0" showInputMessage="0" showErrorMessage="0" allowBlank="1" errorTitle="Not a number" error="Type the amount paid as a number." type="decimal" operator="greaterThanOrEqual">
      <formula1>0</formula1>
    </dataValidation>
  </dataValidations>
  <pageMargins left="0.75" right="0.75" top="1" bottom="1" header="0.5" footer="0.5"/>
  <pageSetup orientation="landscape"/>
</worksheet>
</file>

<file path=xl/worksheets/sheet3.xml><?xml version="1.0" encoding="utf-8"?>
<worksheet xmlns="http://schemas.openxmlformats.org/spreadsheetml/2006/main">
  <sheetPr>
    <tabColor rgb="0092400E"/>
    <outlinePr summaryBelow="1" summaryRight="1"/>
    <pageSetUpPr/>
  </sheetPr>
  <dimension ref="A1:BM253"/>
  <sheetViews>
    <sheetView workbookViewId="0">
      <pane xSplit="5" ySplit="3" topLeftCell="F4"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0" customWidth="1" min="3" max="3"/>
    <col width="10" customWidth="1" min="4" max="4"/>
    <col width="12" customWidth="1" min="5" max="5"/>
    <col width="7.5" customWidth="1" min="6" max="6"/>
    <col width="7.5" customWidth="1" min="7" max="7"/>
    <col width="7.5" customWidth="1" min="8" max="8"/>
    <col width="7.5" customWidth="1" min="9" max="9"/>
    <col width="7.5" customWidth="1" min="10" max="10"/>
    <col width="7.5" customWidth="1" min="11" max="11"/>
    <col width="7.5" customWidth="1" min="12" max="12"/>
    <col width="7.5" customWidth="1" min="13" max="13"/>
    <col width="7.5" customWidth="1" min="14" max="14"/>
    <col width="7.5" customWidth="1" min="15" max="15"/>
    <col width="7.5" customWidth="1" min="16" max="16"/>
    <col width="7.5" customWidth="1" min="17" max="17"/>
    <col width="7.5" customWidth="1" min="18" max="18"/>
    <col width="7.5" customWidth="1" min="19" max="19"/>
    <col width="7.5" customWidth="1" min="20" max="20"/>
    <col width="7.5" customWidth="1" min="21" max="21"/>
    <col width="7.5" customWidth="1" min="22" max="22"/>
    <col width="7.5" customWidth="1" min="23" max="23"/>
    <col width="7.5" customWidth="1" min="24" max="24"/>
    <col width="7.5" customWidth="1" min="25" max="25"/>
    <col width="7.5" customWidth="1" min="26" max="26"/>
    <col width="7.5" customWidth="1" min="27" max="27"/>
    <col width="7.5" customWidth="1" min="28" max="28"/>
    <col width="7.5" customWidth="1" min="29" max="29"/>
    <col width="7.5" customWidth="1" min="30" max="30"/>
    <col width="7.5" customWidth="1" min="31" max="31"/>
    <col width="7.5" customWidth="1" min="32" max="32"/>
    <col width="7.5" customWidth="1" min="33" max="33"/>
    <col width="7.5" customWidth="1" min="34" max="34"/>
    <col width="7.5" customWidth="1" min="35" max="35"/>
    <col width="7.5" customWidth="1" min="36" max="36"/>
    <col width="7.5" customWidth="1" min="37" max="37"/>
    <col width="7.5" customWidth="1" min="38" max="38"/>
    <col width="7.5" customWidth="1" min="39" max="39"/>
    <col width="7.5" customWidth="1" min="40" max="40"/>
    <col width="7.5" customWidth="1" min="41" max="41"/>
    <col width="7.5" customWidth="1" min="42" max="42"/>
    <col width="7.5" customWidth="1" min="43" max="43"/>
    <col width="7.5" customWidth="1" min="44" max="44"/>
    <col width="7.5" customWidth="1" min="45" max="45"/>
    <col width="7.5" customWidth="1" min="46" max="46"/>
    <col width="7.5" customWidth="1" min="47" max="47"/>
    <col width="7.5" customWidth="1" min="48" max="48"/>
    <col width="7.5" customWidth="1" min="49" max="49"/>
    <col width="7.5" customWidth="1" min="50" max="50"/>
    <col width="7.5" customWidth="1" min="51" max="51"/>
    <col width="7.5" customWidth="1" min="52" max="52"/>
    <col width="7.5" customWidth="1" min="53" max="53"/>
    <col width="7.5" customWidth="1" min="54" max="54"/>
    <col width="7.5" customWidth="1" min="55" max="55"/>
    <col width="7.5" customWidth="1" min="56" max="56"/>
    <col width="7.5" customWidth="1" min="57" max="57"/>
    <col width="7.5" customWidth="1" min="58" max="58"/>
    <col width="7.5" customWidth="1" min="59" max="59"/>
    <col width="7.5" customWidth="1" min="60" max="60"/>
    <col width="7.5" customWidth="1" min="61" max="61"/>
    <col width="7.5" customWidth="1" min="62" max="62"/>
    <col width="7.5" customWidth="1" min="63" max="63"/>
    <col width="7.5" customWidth="1" min="64" max="64"/>
    <col width="7.5" customWidth="1" min="65" max="65"/>
  </cols>
  <sheetData>
    <row r="1">
      <c r="A1" s="11" t="inlineStr">
        <is>
          <t>Type each session date in row 3. Mark X for present and A for absent. Leave the cell empty when the session was not for that member's group.</t>
        </is>
      </c>
    </row>
    <row r="3" ht="30" customHeight="1">
      <c r="A3" s="1" t="inlineStr">
        <is>
          <t>Member</t>
        </is>
      </c>
      <c r="B3" s="1" t="inlineStr">
        <is>
          <t>Group</t>
        </is>
      </c>
      <c r="C3" s="1" t="inlineStr">
        <is>
          <t>Attended</t>
        </is>
      </c>
      <c r="D3" s="1" t="inlineStr">
        <is>
          <t>Sessions</t>
        </is>
      </c>
      <c r="E3" s="1" t="inlineStr">
        <is>
          <t>Attendance</t>
        </is>
      </c>
      <c r="F3" s="14" t="n">
        <v>46266</v>
      </c>
      <c r="G3" s="14" t="n">
        <v>46268</v>
      </c>
      <c r="H3" s="14" t="n">
        <v>46273</v>
      </c>
      <c r="I3" s="14" t="n">
        <v>46275</v>
      </c>
      <c r="J3" s="14" t="n">
        <v>46280</v>
      </c>
      <c r="K3" s="14" t="n">
        <v>46282</v>
      </c>
      <c r="L3" s="14" t="n">
        <v>46287</v>
      </c>
      <c r="M3" s="14" t="n">
        <v>46289</v>
      </c>
      <c r="N3" s="14" t="n"/>
      <c r="O3" s="14" t="n"/>
      <c r="P3" s="14" t="n"/>
      <c r="Q3" s="14" t="n"/>
      <c r="R3" s="14" t="n"/>
      <c r="S3" s="14" t="n"/>
      <c r="T3" s="14" t="n"/>
      <c r="U3" s="14" t="n"/>
      <c r="V3" s="14" t="n"/>
      <c r="W3" s="14" t="n"/>
      <c r="X3" s="14" t="n"/>
      <c r="Y3" s="14" t="n"/>
      <c r="Z3" s="14" t="n"/>
      <c r="AA3" s="14" t="n"/>
      <c r="AB3" s="14" t="n"/>
      <c r="AC3" s="14" t="n"/>
      <c r="AD3" s="14" t="n"/>
      <c r="AE3" s="14" t="n"/>
      <c r="AF3" s="14" t="n"/>
      <c r="AG3" s="14" t="n"/>
      <c r="AH3" s="14" t="n"/>
      <c r="AI3" s="14" t="n"/>
      <c r="AJ3" s="14" t="n"/>
      <c r="AK3" s="14" t="n"/>
      <c r="AL3" s="14" t="n"/>
      <c r="AM3" s="14" t="n"/>
      <c r="AN3" s="14" t="n"/>
      <c r="AO3" s="14" t="n"/>
      <c r="AP3" s="14" t="n"/>
      <c r="AQ3" s="14" t="n"/>
      <c r="AR3" s="14" t="n"/>
      <c r="AS3" s="14" t="n"/>
      <c r="AT3" s="14" t="n"/>
      <c r="AU3" s="14" t="n"/>
      <c r="AV3" s="14" t="n"/>
      <c r="AW3" s="14" t="n"/>
      <c r="AX3" s="14" t="n"/>
      <c r="AY3" s="14" t="n"/>
      <c r="AZ3" s="14" t="n"/>
      <c r="BA3" s="14" t="n"/>
      <c r="BB3" s="14" t="n"/>
      <c r="BC3" s="14" t="n"/>
      <c r="BD3" s="14" t="n"/>
      <c r="BE3" s="14" t="n"/>
      <c r="BF3" s="14" t="n"/>
      <c r="BG3" s="14" t="n"/>
      <c r="BH3" s="14" t="n"/>
      <c r="BI3" s="14" t="n"/>
      <c r="BJ3" s="14" t="n"/>
      <c r="BK3" s="14" t="n"/>
      <c r="BL3" s="14" t="n"/>
      <c r="BM3" s="14" t="n"/>
    </row>
    <row r="4">
      <c r="A4" s="2" t="inlineStr">
        <is>
          <t>Oliver Bennett</t>
        </is>
      </c>
      <c r="B4" s="13">
        <f>IF($A4="","",IFERROR(INDEX(Members!$G$2:$G$251,MATCH($A4,Members!$A$2:$A$251,0))&amp;"",""))</f>
        <v/>
      </c>
      <c r="C4" s="13">
        <f>IF($A4="","",COUNTIF($F4:$BM4,"x"))</f>
        <v/>
      </c>
      <c r="D4" s="13">
        <f>IF($A4="","",COUNTIF($F4:$BM4,"x")+COUNTIF($F4:$BM4,"a"))</f>
        <v/>
      </c>
      <c r="E4" s="15">
        <f>IF($A4="","",IF($D4=0,"",$C4/$D4))</f>
        <v/>
      </c>
      <c r="F4" s="16" t="inlineStr">
        <is>
          <t>X</t>
        </is>
      </c>
      <c r="G4" s="16" t="inlineStr">
        <is>
          <t>X</t>
        </is>
      </c>
      <c r="H4" s="16" t="inlineStr">
        <is>
          <t>X</t>
        </is>
      </c>
      <c r="I4" s="16" t="inlineStr">
        <is>
          <t>X</t>
        </is>
      </c>
      <c r="J4" s="16" t="inlineStr">
        <is>
          <t>X</t>
        </is>
      </c>
      <c r="K4" s="16" t="inlineStr">
        <is>
          <t>X</t>
        </is>
      </c>
      <c r="L4" s="16" t="inlineStr">
        <is>
          <t>X</t>
        </is>
      </c>
      <c r="M4" s="16" t="inlineStr">
        <is>
          <t>X</t>
        </is>
      </c>
      <c r="N4" s="16" t="n"/>
      <c r="O4" s="16" t="n"/>
      <c r="P4" s="16" t="n"/>
      <c r="Q4" s="16" t="n"/>
      <c r="R4" s="16" t="n"/>
      <c r="S4" s="16" t="n"/>
      <c r="T4" s="16" t="n"/>
      <c r="U4" s="16" t="n"/>
      <c r="V4" s="16" t="n"/>
      <c r="W4" s="16" t="n"/>
      <c r="X4" s="16" t="n"/>
      <c r="Y4" s="16" t="n"/>
      <c r="Z4" s="16" t="n"/>
      <c r="AA4" s="16" t="n"/>
      <c r="AB4" s="16" t="n"/>
      <c r="AC4" s="16" t="n"/>
      <c r="AD4" s="16" t="n"/>
      <c r="AE4" s="16" t="n"/>
      <c r="AF4" s="16" t="n"/>
      <c r="AG4" s="16" t="n"/>
      <c r="AH4" s="16" t="n"/>
      <c r="AI4" s="16" t="n"/>
      <c r="AJ4" s="16" t="n"/>
      <c r="AK4" s="16" t="n"/>
      <c r="AL4" s="16" t="n"/>
      <c r="AM4" s="16" t="n"/>
      <c r="AN4" s="16" t="n"/>
      <c r="AO4" s="16" t="n"/>
      <c r="AP4" s="16" t="n"/>
      <c r="AQ4" s="16" t="n"/>
      <c r="AR4" s="16" t="n"/>
      <c r="AS4" s="16" t="n"/>
      <c r="AT4" s="16" t="n"/>
      <c r="AU4" s="16" t="n"/>
      <c r="AV4" s="16" t="n"/>
      <c r="AW4" s="16" t="n"/>
      <c r="AX4" s="16" t="n"/>
      <c r="AY4" s="16" t="n"/>
      <c r="AZ4" s="16" t="n"/>
      <c r="BA4" s="16" t="n"/>
      <c r="BB4" s="16" t="n"/>
      <c r="BC4" s="16" t="n"/>
      <c r="BD4" s="16" t="n"/>
      <c r="BE4" s="16" t="n"/>
      <c r="BF4" s="16" t="n"/>
      <c r="BG4" s="16" t="n"/>
      <c r="BH4" s="16" t="n"/>
      <c r="BI4" s="16" t="n"/>
      <c r="BJ4" s="16" t="n"/>
      <c r="BK4" s="16" t="n"/>
      <c r="BL4" s="16" t="n"/>
      <c r="BM4" s="16" t="n"/>
    </row>
    <row r="5">
      <c r="A5" s="2" t="inlineStr">
        <is>
          <t>Amelia Clarke</t>
        </is>
      </c>
      <c r="B5" s="13">
        <f>IF($A5="","",IFERROR(INDEX(Members!$G$2:$G$251,MATCH($A5,Members!$A$2:$A$251,0))&amp;"",""))</f>
        <v/>
      </c>
      <c r="C5" s="13">
        <f>IF($A5="","",COUNTIF($F5:$BM5,"x"))</f>
        <v/>
      </c>
      <c r="D5" s="13">
        <f>IF($A5="","",COUNTIF($F5:$BM5,"x")+COUNTIF($F5:$BM5,"a"))</f>
        <v/>
      </c>
      <c r="E5" s="15">
        <f>IF($A5="","",IF($D5=0,"",$C5/$D5))</f>
        <v/>
      </c>
      <c r="F5" s="16" t="inlineStr">
        <is>
          <t>X</t>
        </is>
      </c>
      <c r="G5" s="16" t="inlineStr">
        <is>
          <t>X</t>
        </is>
      </c>
      <c r="H5" s="16" t="inlineStr">
        <is>
          <t>A</t>
        </is>
      </c>
      <c r="I5" s="16" t="inlineStr">
        <is>
          <t>X</t>
        </is>
      </c>
      <c r="J5" s="16" t="inlineStr">
        <is>
          <t>X</t>
        </is>
      </c>
      <c r="K5" s="16" t="inlineStr">
        <is>
          <t>X</t>
        </is>
      </c>
      <c r="L5" s="16" t="inlineStr">
        <is>
          <t>X</t>
        </is>
      </c>
      <c r="M5" s="16" t="inlineStr">
        <is>
          <t>A</t>
        </is>
      </c>
      <c r="N5" s="16" t="n"/>
      <c r="O5" s="16" t="n"/>
      <c r="P5" s="16" t="n"/>
      <c r="Q5" s="16" t="n"/>
      <c r="R5" s="16" t="n"/>
      <c r="S5" s="16" t="n"/>
      <c r="T5" s="16" t="n"/>
      <c r="U5" s="16" t="n"/>
      <c r="V5" s="16" t="n"/>
      <c r="W5" s="16" t="n"/>
      <c r="X5" s="16" t="n"/>
      <c r="Y5" s="16" t="n"/>
      <c r="Z5" s="16" t="n"/>
      <c r="AA5" s="16" t="n"/>
      <c r="AB5" s="16" t="n"/>
      <c r="AC5" s="16" t="n"/>
      <c r="AD5" s="16" t="n"/>
      <c r="AE5" s="16" t="n"/>
      <c r="AF5" s="16" t="n"/>
      <c r="AG5" s="16" t="n"/>
      <c r="AH5" s="16" t="n"/>
      <c r="AI5" s="16" t="n"/>
      <c r="AJ5" s="16" t="n"/>
      <c r="AK5" s="16" t="n"/>
      <c r="AL5" s="16" t="n"/>
      <c r="AM5" s="16" t="n"/>
      <c r="AN5" s="16" t="n"/>
      <c r="AO5" s="16" t="n"/>
      <c r="AP5" s="16" t="n"/>
      <c r="AQ5" s="16" t="n"/>
      <c r="AR5" s="16" t="n"/>
      <c r="AS5" s="16" t="n"/>
      <c r="AT5" s="16" t="n"/>
      <c r="AU5" s="16" t="n"/>
      <c r="AV5" s="16" t="n"/>
      <c r="AW5" s="16" t="n"/>
      <c r="AX5" s="16" t="n"/>
      <c r="AY5" s="16" t="n"/>
      <c r="AZ5" s="16" t="n"/>
      <c r="BA5" s="16" t="n"/>
      <c r="BB5" s="16" t="n"/>
      <c r="BC5" s="16" t="n"/>
      <c r="BD5" s="16" t="n"/>
      <c r="BE5" s="16" t="n"/>
      <c r="BF5" s="16" t="n"/>
      <c r="BG5" s="16" t="n"/>
      <c r="BH5" s="16" t="n"/>
      <c r="BI5" s="16" t="n"/>
      <c r="BJ5" s="16" t="n"/>
      <c r="BK5" s="16" t="n"/>
      <c r="BL5" s="16" t="n"/>
      <c r="BM5" s="16" t="n"/>
    </row>
    <row r="6">
      <c r="A6" s="2" t="inlineStr">
        <is>
          <t>Noah Patel</t>
        </is>
      </c>
      <c r="B6" s="13">
        <f>IF($A6="","",IFERROR(INDEX(Members!$G$2:$G$251,MATCH($A6,Members!$A$2:$A$251,0))&amp;"",""))</f>
        <v/>
      </c>
      <c r="C6" s="13">
        <f>IF($A6="","",COUNTIF($F6:$BM6,"x"))</f>
        <v/>
      </c>
      <c r="D6" s="13">
        <f>IF($A6="","",COUNTIF($F6:$BM6,"x")+COUNTIF($F6:$BM6,"a"))</f>
        <v/>
      </c>
      <c r="E6" s="15">
        <f>IF($A6="","",IF($D6=0,"",$C6/$D6))</f>
        <v/>
      </c>
      <c r="F6" s="16" t="inlineStr">
        <is>
          <t>X</t>
        </is>
      </c>
      <c r="G6" s="16" t="inlineStr">
        <is>
          <t>A</t>
        </is>
      </c>
      <c r="H6" s="16" t="inlineStr">
        <is>
          <t>X</t>
        </is>
      </c>
      <c r="I6" s="16" t="inlineStr">
        <is>
          <t>X</t>
        </is>
      </c>
      <c r="J6" s="16" t="inlineStr">
        <is>
          <t>A</t>
        </is>
      </c>
      <c r="K6" s="16" t="inlineStr">
        <is>
          <t>X</t>
        </is>
      </c>
      <c r="L6" s="16" t="inlineStr">
        <is>
          <t>A</t>
        </is>
      </c>
      <c r="M6" s="16" t="inlineStr">
        <is>
          <t>A</t>
        </is>
      </c>
      <c r="N6" s="16" t="n"/>
      <c r="O6" s="16" t="n"/>
      <c r="P6" s="16" t="n"/>
      <c r="Q6" s="16" t="n"/>
      <c r="R6" s="16" t="n"/>
      <c r="S6" s="16" t="n"/>
      <c r="T6" s="16" t="n"/>
      <c r="U6" s="16" t="n"/>
      <c r="V6" s="16" t="n"/>
      <c r="W6" s="16" t="n"/>
      <c r="X6" s="16" t="n"/>
      <c r="Y6" s="16" t="n"/>
      <c r="Z6" s="16" t="n"/>
      <c r="AA6" s="16" t="n"/>
      <c r="AB6" s="16" t="n"/>
      <c r="AC6" s="16" t="n"/>
      <c r="AD6" s="16" t="n"/>
      <c r="AE6" s="16" t="n"/>
      <c r="AF6" s="16" t="n"/>
      <c r="AG6" s="16" t="n"/>
      <c r="AH6" s="16" t="n"/>
      <c r="AI6" s="16" t="n"/>
      <c r="AJ6" s="16" t="n"/>
      <c r="AK6" s="16" t="n"/>
      <c r="AL6" s="16" t="n"/>
      <c r="AM6" s="16" t="n"/>
      <c r="AN6" s="16" t="n"/>
      <c r="AO6" s="16" t="n"/>
      <c r="AP6" s="16" t="n"/>
      <c r="AQ6" s="16" t="n"/>
      <c r="AR6" s="16" t="n"/>
      <c r="AS6" s="16" t="n"/>
      <c r="AT6" s="16" t="n"/>
      <c r="AU6" s="16" t="n"/>
      <c r="AV6" s="16" t="n"/>
      <c r="AW6" s="16" t="n"/>
      <c r="AX6" s="16" t="n"/>
      <c r="AY6" s="16" t="n"/>
      <c r="AZ6" s="16" t="n"/>
      <c r="BA6" s="16" t="n"/>
      <c r="BB6" s="16" t="n"/>
      <c r="BC6" s="16" t="n"/>
      <c r="BD6" s="16" t="n"/>
      <c r="BE6" s="16" t="n"/>
      <c r="BF6" s="16" t="n"/>
      <c r="BG6" s="16" t="n"/>
      <c r="BH6" s="16" t="n"/>
      <c r="BI6" s="16" t="n"/>
      <c r="BJ6" s="16" t="n"/>
      <c r="BK6" s="16" t="n"/>
      <c r="BL6" s="16" t="n"/>
      <c r="BM6" s="16" t="n"/>
    </row>
    <row r="7">
      <c r="A7" s="2" t="inlineStr">
        <is>
          <t>Isla Thompson</t>
        </is>
      </c>
      <c r="B7" s="13">
        <f>IF($A7="","",IFERROR(INDEX(Members!$G$2:$G$251,MATCH($A7,Members!$A$2:$A$251,0))&amp;"",""))</f>
        <v/>
      </c>
      <c r="C7" s="13">
        <f>IF($A7="","",COUNTIF($F7:$BM7,"x"))</f>
        <v/>
      </c>
      <c r="D7" s="13">
        <f>IF($A7="","",COUNTIF($F7:$BM7,"x")+COUNTIF($F7:$BM7,"a"))</f>
        <v/>
      </c>
      <c r="E7" s="15">
        <f>IF($A7="","",IF($D7=0,"",$C7/$D7))</f>
        <v/>
      </c>
      <c r="F7" s="16" t="inlineStr">
        <is>
          <t>X</t>
        </is>
      </c>
      <c r="G7" s="16" t="inlineStr">
        <is>
          <t>X</t>
        </is>
      </c>
      <c r="H7" s="16" t="inlineStr">
        <is>
          <t>X</t>
        </is>
      </c>
      <c r="I7" s="16" t="inlineStr">
        <is>
          <t>X</t>
        </is>
      </c>
      <c r="J7" s="16" t="inlineStr">
        <is>
          <t>X</t>
        </is>
      </c>
      <c r="K7" s="16" t="inlineStr">
        <is>
          <t>A</t>
        </is>
      </c>
      <c r="L7" s="16" t="inlineStr">
        <is>
          <t>X</t>
        </is>
      </c>
      <c r="M7" s="16" t="inlineStr">
        <is>
          <t>X</t>
        </is>
      </c>
      <c r="N7" s="16" t="n"/>
      <c r="O7" s="16" t="n"/>
      <c r="P7" s="16" t="n"/>
      <c r="Q7" s="16" t="n"/>
      <c r="R7" s="16" t="n"/>
      <c r="S7" s="16" t="n"/>
      <c r="T7" s="16" t="n"/>
      <c r="U7" s="16" t="n"/>
      <c r="V7" s="16" t="n"/>
      <c r="W7" s="16" t="n"/>
      <c r="X7" s="16" t="n"/>
      <c r="Y7" s="16" t="n"/>
      <c r="Z7" s="16" t="n"/>
      <c r="AA7" s="16" t="n"/>
      <c r="AB7" s="16" t="n"/>
      <c r="AC7" s="16" t="n"/>
      <c r="AD7" s="16" t="n"/>
      <c r="AE7" s="16" t="n"/>
      <c r="AF7" s="16" t="n"/>
      <c r="AG7" s="16" t="n"/>
      <c r="AH7" s="16" t="n"/>
      <c r="AI7" s="16" t="n"/>
      <c r="AJ7" s="16" t="n"/>
      <c r="AK7" s="16" t="n"/>
      <c r="AL7" s="16" t="n"/>
      <c r="AM7" s="16" t="n"/>
      <c r="AN7" s="16" t="n"/>
      <c r="AO7" s="16" t="n"/>
      <c r="AP7" s="16" t="n"/>
      <c r="AQ7" s="16" t="n"/>
      <c r="AR7" s="16" t="n"/>
      <c r="AS7" s="16" t="n"/>
      <c r="AT7" s="16" t="n"/>
      <c r="AU7" s="16" t="n"/>
      <c r="AV7" s="16" t="n"/>
      <c r="AW7" s="16" t="n"/>
      <c r="AX7" s="16" t="n"/>
      <c r="AY7" s="16" t="n"/>
      <c r="AZ7" s="16" t="n"/>
      <c r="BA7" s="16" t="n"/>
      <c r="BB7" s="16" t="n"/>
      <c r="BC7" s="16" t="n"/>
      <c r="BD7" s="16" t="n"/>
      <c r="BE7" s="16" t="n"/>
      <c r="BF7" s="16" t="n"/>
      <c r="BG7" s="16" t="n"/>
      <c r="BH7" s="16" t="n"/>
      <c r="BI7" s="16" t="n"/>
      <c r="BJ7" s="16" t="n"/>
      <c r="BK7" s="16" t="n"/>
      <c r="BL7" s="16" t="n"/>
      <c r="BM7" s="16" t="n"/>
    </row>
    <row r="8">
      <c r="A8" s="2" t="inlineStr">
        <is>
          <t>George Wright</t>
        </is>
      </c>
      <c r="B8" s="13">
        <f>IF($A8="","",IFERROR(INDEX(Members!$G$2:$G$251,MATCH($A8,Members!$A$2:$A$251,0))&amp;"",""))</f>
        <v/>
      </c>
      <c r="C8" s="13">
        <f>IF($A8="","",COUNTIF($F8:$BM8,"x"))</f>
        <v/>
      </c>
      <c r="D8" s="13">
        <f>IF($A8="","",COUNTIF($F8:$BM8,"x")+COUNTIF($F8:$BM8,"a"))</f>
        <v/>
      </c>
      <c r="E8" s="15">
        <f>IF($A8="","",IF($D8=0,"",$C8/$D8))</f>
        <v/>
      </c>
      <c r="F8" s="16" t="inlineStr">
        <is>
          <t>A</t>
        </is>
      </c>
      <c r="G8" s="16" t="inlineStr">
        <is>
          <t>X</t>
        </is>
      </c>
      <c r="H8" s="16" t="inlineStr">
        <is>
          <t>X</t>
        </is>
      </c>
      <c r="I8" s="16" t="inlineStr">
        <is>
          <t>A</t>
        </is>
      </c>
      <c r="J8" s="16" t="inlineStr">
        <is>
          <t>X</t>
        </is>
      </c>
      <c r="K8" s="16" t="inlineStr">
        <is>
          <t>X</t>
        </is>
      </c>
      <c r="L8" s="16" t="inlineStr">
        <is>
          <t>X</t>
        </is>
      </c>
      <c r="M8" s="16" t="inlineStr">
        <is>
          <t>X</t>
        </is>
      </c>
      <c r="N8" s="16" t="n"/>
      <c r="O8" s="16" t="n"/>
      <c r="P8" s="16" t="n"/>
      <c r="Q8" s="16" t="n"/>
      <c r="R8" s="16" t="n"/>
      <c r="S8" s="16" t="n"/>
      <c r="T8" s="16" t="n"/>
      <c r="U8" s="16" t="n"/>
      <c r="V8" s="16" t="n"/>
      <c r="W8" s="16" t="n"/>
      <c r="X8" s="16" t="n"/>
      <c r="Y8" s="16" t="n"/>
      <c r="Z8" s="16" t="n"/>
      <c r="AA8" s="16" t="n"/>
      <c r="AB8" s="16" t="n"/>
      <c r="AC8" s="16" t="n"/>
      <c r="AD8" s="16" t="n"/>
      <c r="AE8" s="16" t="n"/>
      <c r="AF8" s="16" t="n"/>
      <c r="AG8" s="16" t="n"/>
      <c r="AH8" s="16" t="n"/>
      <c r="AI8" s="16" t="n"/>
      <c r="AJ8" s="16" t="n"/>
      <c r="AK8" s="16" t="n"/>
      <c r="AL8" s="16" t="n"/>
      <c r="AM8" s="16" t="n"/>
      <c r="AN8" s="16" t="n"/>
      <c r="AO8" s="16" t="n"/>
      <c r="AP8" s="16" t="n"/>
      <c r="AQ8" s="16" t="n"/>
      <c r="AR8" s="16" t="n"/>
      <c r="AS8" s="16" t="n"/>
      <c r="AT8" s="16" t="n"/>
      <c r="AU8" s="16" t="n"/>
      <c r="AV8" s="16" t="n"/>
      <c r="AW8" s="16" t="n"/>
      <c r="AX8" s="16" t="n"/>
      <c r="AY8" s="16" t="n"/>
      <c r="AZ8" s="16" t="n"/>
      <c r="BA8" s="16" t="n"/>
      <c r="BB8" s="16" t="n"/>
      <c r="BC8" s="16" t="n"/>
      <c r="BD8" s="16" t="n"/>
      <c r="BE8" s="16" t="n"/>
      <c r="BF8" s="16" t="n"/>
      <c r="BG8" s="16" t="n"/>
      <c r="BH8" s="16" t="n"/>
      <c r="BI8" s="16" t="n"/>
      <c r="BJ8" s="16" t="n"/>
      <c r="BK8" s="16" t="n"/>
      <c r="BL8" s="16" t="n"/>
      <c r="BM8" s="16" t="n"/>
    </row>
    <row r="9">
      <c r="B9" s="13">
        <f>IF($A9="","",IFERROR(INDEX(Members!$G$2:$G$251,MATCH($A9,Members!$A$2:$A$251,0))&amp;"",""))</f>
        <v/>
      </c>
      <c r="C9" s="13">
        <f>IF($A9="","",COUNTIF($F9:$BM9,"x"))</f>
        <v/>
      </c>
      <c r="D9" s="13">
        <f>IF($A9="","",COUNTIF($F9:$BM9,"x")+COUNTIF($F9:$BM9,"a"))</f>
        <v/>
      </c>
      <c r="E9" s="15">
        <f>IF($A9="","",IF($D9=0,"",$C9/$D9))</f>
        <v/>
      </c>
      <c r="F9" s="16" t="n"/>
      <c r="G9" s="16" t="n"/>
      <c r="H9" s="16" t="n"/>
      <c r="I9" s="16" t="n"/>
      <c r="J9" s="16" t="n"/>
      <c r="K9" s="16" t="n"/>
      <c r="L9" s="16" t="n"/>
      <c r="M9" s="16" t="n"/>
      <c r="N9" s="16" t="n"/>
      <c r="O9" s="16" t="n"/>
      <c r="P9" s="16" t="n"/>
      <c r="Q9" s="16" t="n"/>
      <c r="R9" s="16" t="n"/>
      <c r="S9" s="16" t="n"/>
      <c r="T9" s="16" t="n"/>
      <c r="U9" s="16" t="n"/>
      <c r="V9" s="16" t="n"/>
      <c r="W9" s="16" t="n"/>
      <c r="X9" s="16" t="n"/>
      <c r="Y9" s="16" t="n"/>
      <c r="Z9" s="16" t="n"/>
      <c r="AA9" s="16" t="n"/>
      <c r="AB9" s="16" t="n"/>
      <c r="AC9" s="16" t="n"/>
      <c r="AD9" s="16" t="n"/>
      <c r="AE9" s="16" t="n"/>
      <c r="AF9" s="16" t="n"/>
      <c r="AG9" s="16" t="n"/>
      <c r="AH9" s="16" t="n"/>
      <c r="AI9" s="16" t="n"/>
      <c r="AJ9" s="16" t="n"/>
      <c r="AK9" s="16" t="n"/>
      <c r="AL9" s="16" t="n"/>
      <c r="AM9" s="16" t="n"/>
      <c r="AN9" s="16" t="n"/>
      <c r="AO9" s="16" t="n"/>
      <c r="AP9" s="16" t="n"/>
      <c r="AQ9" s="16" t="n"/>
      <c r="AR9" s="16" t="n"/>
      <c r="AS9" s="16" t="n"/>
      <c r="AT9" s="16" t="n"/>
      <c r="AU9" s="16" t="n"/>
      <c r="AV9" s="16" t="n"/>
      <c r="AW9" s="16" t="n"/>
      <c r="AX9" s="16" t="n"/>
      <c r="AY9" s="16" t="n"/>
      <c r="AZ9" s="16" t="n"/>
      <c r="BA9" s="16" t="n"/>
      <c r="BB9" s="16" t="n"/>
      <c r="BC9" s="16" t="n"/>
      <c r="BD9" s="16" t="n"/>
      <c r="BE9" s="16" t="n"/>
      <c r="BF9" s="16" t="n"/>
      <c r="BG9" s="16" t="n"/>
      <c r="BH9" s="16" t="n"/>
      <c r="BI9" s="16" t="n"/>
      <c r="BJ9" s="16" t="n"/>
      <c r="BK9" s="16" t="n"/>
      <c r="BL9" s="16" t="n"/>
      <c r="BM9" s="16" t="n"/>
    </row>
    <row r="10">
      <c r="B10" s="13">
        <f>IF($A10="","",IFERROR(INDEX(Members!$G$2:$G$251,MATCH($A10,Members!$A$2:$A$251,0))&amp;"",""))</f>
        <v/>
      </c>
      <c r="C10" s="13">
        <f>IF($A10="","",COUNTIF($F10:$BM10,"x"))</f>
        <v/>
      </c>
      <c r="D10" s="13">
        <f>IF($A10="","",COUNTIF($F10:$BM10,"x")+COUNTIF($F10:$BM10,"a"))</f>
        <v/>
      </c>
      <c r="E10" s="15">
        <f>IF($A10="","",IF($D10=0,"",$C10/$D10))</f>
        <v/>
      </c>
      <c r="F10" s="16" t="n"/>
      <c r="G10" s="16" t="n"/>
      <c r="H10" s="16" t="n"/>
      <c r="I10" s="16" t="n"/>
      <c r="J10" s="16" t="n"/>
      <c r="K10" s="16" t="n"/>
      <c r="L10" s="16" t="n"/>
      <c r="M10" s="16" t="n"/>
      <c r="N10" s="16" t="n"/>
      <c r="O10" s="16" t="n"/>
      <c r="P10" s="16" t="n"/>
      <c r="Q10" s="16" t="n"/>
      <c r="R10" s="16" t="n"/>
      <c r="S10" s="16" t="n"/>
      <c r="T10" s="16" t="n"/>
      <c r="U10" s="16" t="n"/>
      <c r="V10" s="16" t="n"/>
      <c r="W10" s="16" t="n"/>
      <c r="X10" s="16" t="n"/>
      <c r="Y10" s="16" t="n"/>
      <c r="Z10" s="16" t="n"/>
      <c r="AA10" s="16" t="n"/>
      <c r="AB10" s="16" t="n"/>
      <c r="AC10" s="16" t="n"/>
      <c r="AD10" s="16" t="n"/>
      <c r="AE10" s="16" t="n"/>
      <c r="AF10" s="16" t="n"/>
      <c r="AG10" s="16" t="n"/>
      <c r="AH10" s="16" t="n"/>
      <c r="AI10" s="16" t="n"/>
      <c r="AJ10" s="16" t="n"/>
      <c r="AK10" s="16" t="n"/>
      <c r="AL10" s="16" t="n"/>
      <c r="AM10" s="16" t="n"/>
      <c r="AN10" s="16" t="n"/>
      <c r="AO10" s="16" t="n"/>
      <c r="AP10" s="16" t="n"/>
      <c r="AQ10" s="16" t="n"/>
      <c r="AR10" s="16" t="n"/>
      <c r="AS10" s="16" t="n"/>
      <c r="AT10" s="16" t="n"/>
      <c r="AU10" s="16" t="n"/>
      <c r="AV10" s="16" t="n"/>
      <c r="AW10" s="16" t="n"/>
      <c r="AX10" s="16" t="n"/>
      <c r="AY10" s="16" t="n"/>
      <c r="AZ10" s="16" t="n"/>
      <c r="BA10" s="16" t="n"/>
      <c r="BB10" s="16" t="n"/>
      <c r="BC10" s="16" t="n"/>
      <c r="BD10" s="16" t="n"/>
      <c r="BE10" s="16" t="n"/>
      <c r="BF10" s="16" t="n"/>
      <c r="BG10" s="16" t="n"/>
      <c r="BH10" s="16" t="n"/>
      <c r="BI10" s="16" t="n"/>
      <c r="BJ10" s="16" t="n"/>
      <c r="BK10" s="16" t="n"/>
      <c r="BL10" s="16" t="n"/>
      <c r="BM10" s="16" t="n"/>
    </row>
    <row r="11">
      <c r="B11" s="13">
        <f>IF($A11="","",IFERROR(INDEX(Members!$G$2:$G$251,MATCH($A11,Members!$A$2:$A$251,0))&amp;"",""))</f>
        <v/>
      </c>
      <c r="C11" s="13">
        <f>IF($A11="","",COUNTIF($F11:$BM11,"x"))</f>
        <v/>
      </c>
      <c r="D11" s="13">
        <f>IF($A11="","",COUNTIF($F11:$BM11,"x")+COUNTIF($F11:$BM11,"a"))</f>
        <v/>
      </c>
      <c r="E11" s="15">
        <f>IF($A11="","",IF($D11=0,"",$C11/$D11))</f>
        <v/>
      </c>
      <c r="F11" s="16" t="n"/>
      <c r="G11" s="16" t="n"/>
      <c r="H11" s="16" t="n"/>
      <c r="I11" s="16" t="n"/>
      <c r="J11" s="16" t="n"/>
      <c r="K11" s="16" t="n"/>
      <c r="L11" s="16" t="n"/>
      <c r="M11" s="16" t="n"/>
      <c r="N11" s="16" t="n"/>
      <c r="O11" s="16" t="n"/>
      <c r="P11" s="16" t="n"/>
      <c r="Q11" s="16" t="n"/>
      <c r="R11" s="16" t="n"/>
      <c r="S11" s="16" t="n"/>
      <c r="T11" s="16" t="n"/>
      <c r="U11" s="16" t="n"/>
      <c r="V11" s="16" t="n"/>
      <c r="W11" s="16" t="n"/>
      <c r="X11" s="16" t="n"/>
      <c r="Y11" s="16" t="n"/>
      <c r="Z11" s="16" t="n"/>
      <c r="AA11" s="16" t="n"/>
      <c r="AB11" s="16" t="n"/>
      <c r="AC11" s="16" t="n"/>
      <c r="AD11" s="16" t="n"/>
      <c r="AE11" s="16" t="n"/>
      <c r="AF11" s="16" t="n"/>
      <c r="AG11" s="16" t="n"/>
      <c r="AH11" s="16" t="n"/>
      <c r="AI11" s="16" t="n"/>
      <c r="AJ11" s="16" t="n"/>
      <c r="AK11" s="16" t="n"/>
      <c r="AL11" s="16" t="n"/>
      <c r="AM11" s="16" t="n"/>
      <c r="AN11" s="16" t="n"/>
      <c r="AO11" s="16" t="n"/>
      <c r="AP11" s="16" t="n"/>
      <c r="AQ11" s="16" t="n"/>
      <c r="AR11" s="16" t="n"/>
      <c r="AS11" s="16" t="n"/>
      <c r="AT11" s="16" t="n"/>
      <c r="AU11" s="16" t="n"/>
      <c r="AV11" s="16" t="n"/>
      <c r="AW11" s="16" t="n"/>
      <c r="AX11" s="16" t="n"/>
      <c r="AY11" s="16" t="n"/>
      <c r="AZ11" s="16" t="n"/>
      <c r="BA11" s="16" t="n"/>
      <c r="BB11" s="16" t="n"/>
      <c r="BC11" s="16" t="n"/>
      <c r="BD11" s="16" t="n"/>
      <c r="BE11" s="16" t="n"/>
      <c r="BF11" s="16" t="n"/>
      <c r="BG11" s="16" t="n"/>
      <c r="BH11" s="16" t="n"/>
      <c r="BI11" s="16" t="n"/>
      <c r="BJ11" s="16" t="n"/>
      <c r="BK11" s="16" t="n"/>
      <c r="BL11" s="16" t="n"/>
      <c r="BM11" s="16" t="n"/>
    </row>
    <row r="12">
      <c r="B12" s="13">
        <f>IF($A12="","",IFERROR(INDEX(Members!$G$2:$G$251,MATCH($A12,Members!$A$2:$A$251,0))&amp;"",""))</f>
        <v/>
      </c>
      <c r="C12" s="13">
        <f>IF($A12="","",COUNTIF($F12:$BM12,"x"))</f>
        <v/>
      </c>
      <c r="D12" s="13">
        <f>IF($A12="","",COUNTIF($F12:$BM12,"x")+COUNTIF($F12:$BM12,"a"))</f>
        <v/>
      </c>
      <c r="E12" s="15">
        <f>IF($A12="","",IF($D12=0,"",$C12/$D12))</f>
        <v/>
      </c>
      <c r="F12" s="16" t="n"/>
      <c r="G12" s="16" t="n"/>
      <c r="H12" s="16" t="n"/>
      <c r="I12" s="16" t="n"/>
      <c r="J12" s="16" t="n"/>
      <c r="K12" s="16" t="n"/>
      <c r="L12" s="16" t="n"/>
      <c r="M12" s="16" t="n"/>
      <c r="N12" s="16" t="n"/>
      <c r="O12" s="16" t="n"/>
      <c r="P12" s="16" t="n"/>
      <c r="Q12" s="16" t="n"/>
      <c r="R12" s="16" t="n"/>
      <c r="S12" s="16" t="n"/>
      <c r="T12" s="16" t="n"/>
      <c r="U12" s="16" t="n"/>
      <c r="V12" s="16" t="n"/>
      <c r="W12" s="16" t="n"/>
      <c r="X12" s="16" t="n"/>
      <c r="Y12" s="16" t="n"/>
      <c r="Z12" s="16" t="n"/>
      <c r="AA12" s="16" t="n"/>
      <c r="AB12" s="16" t="n"/>
      <c r="AC12" s="16" t="n"/>
      <c r="AD12" s="16" t="n"/>
      <c r="AE12" s="16" t="n"/>
      <c r="AF12" s="16" t="n"/>
      <c r="AG12" s="16" t="n"/>
      <c r="AH12" s="16" t="n"/>
      <c r="AI12" s="16" t="n"/>
      <c r="AJ12" s="16" t="n"/>
      <c r="AK12" s="16" t="n"/>
      <c r="AL12" s="16" t="n"/>
      <c r="AM12" s="16" t="n"/>
      <c r="AN12" s="16" t="n"/>
      <c r="AO12" s="16" t="n"/>
      <c r="AP12" s="16" t="n"/>
      <c r="AQ12" s="16" t="n"/>
      <c r="AR12" s="16" t="n"/>
      <c r="AS12" s="16" t="n"/>
      <c r="AT12" s="16" t="n"/>
      <c r="AU12" s="16" t="n"/>
      <c r="AV12" s="16" t="n"/>
      <c r="AW12" s="16" t="n"/>
      <c r="AX12" s="16" t="n"/>
      <c r="AY12" s="16" t="n"/>
      <c r="AZ12" s="16" t="n"/>
      <c r="BA12" s="16" t="n"/>
      <c r="BB12" s="16" t="n"/>
      <c r="BC12" s="16" t="n"/>
      <c r="BD12" s="16" t="n"/>
      <c r="BE12" s="16" t="n"/>
      <c r="BF12" s="16" t="n"/>
      <c r="BG12" s="16" t="n"/>
      <c r="BH12" s="16" t="n"/>
      <c r="BI12" s="16" t="n"/>
      <c r="BJ12" s="16" t="n"/>
      <c r="BK12" s="16" t="n"/>
      <c r="BL12" s="16" t="n"/>
      <c r="BM12" s="16" t="n"/>
    </row>
    <row r="13">
      <c r="B13" s="13">
        <f>IF($A13="","",IFERROR(INDEX(Members!$G$2:$G$251,MATCH($A13,Members!$A$2:$A$251,0))&amp;"",""))</f>
        <v/>
      </c>
      <c r="C13" s="13">
        <f>IF($A13="","",COUNTIF($F13:$BM13,"x"))</f>
        <v/>
      </c>
      <c r="D13" s="13">
        <f>IF($A13="","",COUNTIF($F13:$BM13,"x")+COUNTIF($F13:$BM13,"a"))</f>
        <v/>
      </c>
      <c r="E13" s="15">
        <f>IF($A13="","",IF($D13=0,"",$C13/$D13))</f>
        <v/>
      </c>
      <c r="F13" s="16" t="n"/>
      <c r="G13" s="16" t="n"/>
      <c r="H13" s="16" t="n"/>
      <c r="I13" s="16" t="n"/>
      <c r="J13" s="16" t="n"/>
      <c r="K13" s="16" t="n"/>
      <c r="L13" s="16" t="n"/>
      <c r="M13" s="16" t="n"/>
      <c r="N13" s="16" t="n"/>
      <c r="O13" s="16" t="n"/>
      <c r="P13" s="16" t="n"/>
      <c r="Q13" s="16" t="n"/>
      <c r="R13" s="16" t="n"/>
      <c r="S13" s="16" t="n"/>
      <c r="T13" s="16" t="n"/>
      <c r="U13" s="16" t="n"/>
      <c r="V13" s="16" t="n"/>
      <c r="W13" s="16" t="n"/>
      <c r="X13" s="16" t="n"/>
      <c r="Y13" s="16" t="n"/>
      <c r="Z13" s="16" t="n"/>
      <c r="AA13" s="16" t="n"/>
      <c r="AB13" s="16" t="n"/>
      <c r="AC13" s="16" t="n"/>
      <c r="AD13" s="16" t="n"/>
      <c r="AE13" s="16" t="n"/>
      <c r="AF13" s="16" t="n"/>
      <c r="AG13" s="16" t="n"/>
      <c r="AH13" s="16" t="n"/>
      <c r="AI13" s="16" t="n"/>
      <c r="AJ13" s="16" t="n"/>
      <c r="AK13" s="16" t="n"/>
      <c r="AL13" s="16" t="n"/>
      <c r="AM13" s="16" t="n"/>
      <c r="AN13" s="16" t="n"/>
      <c r="AO13" s="16" t="n"/>
      <c r="AP13" s="16" t="n"/>
      <c r="AQ13" s="16" t="n"/>
      <c r="AR13" s="16" t="n"/>
      <c r="AS13" s="16" t="n"/>
      <c r="AT13" s="16" t="n"/>
      <c r="AU13" s="16" t="n"/>
      <c r="AV13" s="16" t="n"/>
      <c r="AW13" s="16" t="n"/>
      <c r="AX13" s="16" t="n"/>
      <c r="AY13" s="16" t="n"/>
      <c r="AZ13" s="16" t="n"/>
      <c r="BA13" s="16" t="n"/>
      <c r="BB13" s="16" t="n"/>
      <c r="BC13" s="16" t="n"/>
      <c r="BD13" s="16" t="n"/>
      <c r="BE13" s="16" t="n"/>
      <c r="BF13" s="16" t="n"/>
      <c r="BG13" s="16" t="n"/>
      <c r="BH13" s="16" t="n"/>
      <c r="BI13" s="16" t="n"/>
      <c r="BJ13" s="16" t="n"/>
      <c r="BK13" s="16" t="n"/>
      <c r="BL13" s="16" t="n"/>
      <c r="BM13" s="16" t="n"/>
    </row>
    <row r="14">
      <c r="B14" s="13">
        <f>IF($A14="","",IFERROR(INDEX(Members!$G$2:$G$251,MATCH($A14,Members!$A$2:$A$251,0))&amp;"",""))</f>
        <v/>
      </c>
      <c r="C14" s="13">
        <f>IF($A14="","",COUNTIF($F14:$BM14,"x"))</f>
        <v/>
      </c>
      <c r="D14" s="13">
        <f>IF($A14="","",COUNTIF($F14:$BM14,"x")+COUNTIF($F14:$BM14,"a"))</f>
        <v/>
      </c>
      <c r="E14" s="15">
        <f>IF($A14="","",IF($D14=0,"",$C14/$D14))</f>
        <v/>
      </c>
      <c r="F14" s="16" t="n"/>
      <c r="G14" s="16" t="n"/>
      <c r="H14" s="16" t="n"/>
      <c r="I14" s="16" t="n"/>
      <c r="J14" s="16" t="n"/>
      <c r="K14" s="16" t="n"/>
      <c r="L14" s="16" t="n"/>
      <c r="M14" s="16" t="n"/>
      <c r="N14" s="16" t="n"/>
      <c r="O14" s="16" t="n"/>
      <c r="P14" s="16" t="n"/>
      <c r="Q14" s="16" t="n"/>
      <c r="R14" s="16" t="n"/>
      <c r="S14" s="16" t="n"/>
      <c r="T14" s="16" t="n"/>
      <c r="U14" s="16" t="n"/>
      <c r="V14" s="16" t="n"/>
      <c r="W14" s="16" t="n"/>
      <c r="X14" s="16" t="n"/>
      <c r="Y14" s="16" t="n"/>
      <c r="Z14" s="16" t="n"/>
      <c r="AA14" s="16" t="n"/>
      <c r="AB14" s="16" t="n"/>
      <c r="AC14" s="16" t="n"/>
      <c r="AD14" s="16" t="n"/>
      <c r="AE14" s="16" t="n"/>
      <c r="AF14" s="16" t="n"/>
      <c r="AG14" s="16" t="n"/>
      <c r="AH14" s="16" t="n"/>
      <c r="AI14" s="16" t="n"/>
      <c r="AJ14" s="16" t="n"/>
      <c r="AK14" s="16" t="n"/>
      <c r="AL14" s="16" t="n"/>
      <c r="AM14" s="16" t="n"/>
      <c r="AN14" s="16" t="n"/>
      <c r="AO14" s="16" t="n"/>
      <c r="AP14" s="16" t="n"/>
      <c r="AQ14" s="16" t="n"/>
      <c r="AR14" s="16" t="n"/>
      <c r="AS14" s="16" t="n"/>
      <c r="AT14" s="16" t="n"/>
      <c r="AU14" s="16" t="n"/>
      <c r="AV14" s="16" t="n"/>
      <c r="AW14" s="16" t="n"/>
      <c r="AX14" s="16" t="n"/>
      <c r="AY14" s="16" t="n"/>
      <c r="AZ14" s="16" t="n"/>
      <c r="BA14" s="16" t="n"/>
      <c r="BB14" s="16" t="n"/>
      <c r="BC14" s="16" t="n"/>
      <c r="BD14" s="16" t="n"/>
      <c r="BE14" s="16" t="n"/>
      <c r="BF14" s="16" t="n"/>
      <c r="BG14" s="16" t="n"/>
      <c r="BH14" s="16" t="n"/>
      <c r="BI14" s="16" t="n"/>
      <c r="BJ14" s="16" t="n"/>
      <c r="BK14" s="16" t="n"/>
      <c r="BL14" s="16" t="n"/>
      <c r="BM14" s="16" t="n"/>
    </row>
    <row r="15">
      <c r="B15" s="13">
        <f>IF($A15="","",IFERROR(INDEX(Members!$G$2:$G$251,MATCH($A15,Members!$A$2:$A$251,0))&amp;"",""))</f>
        <v/>
      </c>
      <c r="C15" s="13">
        <f>IF($A15="","",COUNTIF($F15:$BM15,"x"))</f>
        <v/>
      </c>
      <c r="D15" s="13">
        <f>IF($A15="","",COUNTIF($F15:$BM15,"x")+COUNTIF($F15:$BM15,"a"))</f>
        <v/>
      </c>
      <c r="E15" s="15">
        <f>IF($A15="","",IF($D15=0,"",$C15/$D15))</f>
        <v/>
      </c>
      <c r="F15" s="16" t="n"/>
      <c r="G15" s="16" t="n"/>
      <c r="H15" s="16" t="n"/>
      <c r="I15" s="16" t="n"/>
      <c r="J15" s="16" t="n"/>
      <c r="K15" s="16" t="n"/>
      <c r="L15" s="16" t="n"/>
      <c r="M15" s="16" t="n"/>
      <c r="N15" s="16" t="n"/>
      <c r="O15" s="16" t="n"/>
      <c r="P15" s="16" t="n"/>
      <c r="Q15" s="16" t="n"/>
      <c r="R15" s="16" t="n"/>
      <c r="S15" s="16" t="n"/>
      <c r="T15" s="16" t="n"/>
      <c r="U15" s="16" t="n"/>
      <c r="V15" s="16" t="n"/>
      <c r="W15" s="16" t="n"/>
      <c r="X15" s="16" t="n"/>
      <c r="Y15" s="16" t="n"/>
      <c r="Z15" s="16" t="n"/>
      <c r="AA15" s="16" t="n"/>
      <c r="AB15" s="16" t="n"/>
      <c r="AC15" s="16" t="n"/>
      <c r="AD15" s="16" t="n"/>
      <c r="AE15" s="16" t="n"/>
      <c r="AF15" s="16" t="n"/>
      <c r="AG15" s="16" t="n"/>
      <c r="AH15" s="16" t="n"/>
      <c r="AI15" s="16" t="n"/>
      <c r="AJ15" s="16" t="n"/>
      <c r="AK15" s="16" t="n"/>
      <c r="AL15" s="16" t="n"/>
      <c r="AM15" s="16" t="n"/>
      <c r="AN15" s="16" t="n"/>
      <c r="AO15" s="16" t="n"/>
      <c r="AP15" s="16" t="n"/>
      <c r="AQ15" s="16" t="n"/>
      <c r="AR15" s="16" t="n"/>
      <c r="AS15" s="16" t="n"/>
      <c r="AT15" s="16" t="n"/>
      <c r="AU15" s="16" t="n"/>
      <c r="AV15" s="16" t="n"/>
      <c r="AW15" s="16" t="n"/>
      <c r="AX15" s="16" t="n"/>
      <c r="AY15" s="16" t="n"/>
      <c r="AZ15" s="16" t="n"/>
      <c r="BA15" s="16" t="n"/>
      <c r="BB15" s="16" t="n"/>
      <c r="BC15" s="16" t="n"/>
      <c r="BD15" s="16" t="n"/>
      <c r="BE15" s="16" t="n"/>
      <c r="BF15" s="16" t="n"/>
      <c r="BG15" s="16" t="n"/>
      <c r="BH15" s="16" t="n"/>
      <c r="BI15" s="16" t="n"/>
      <c r="BJ15" s="16" t="n"/>
      <c r="BK15" s="16" t="n"/>
      <c r="BL15" s="16" t="n"/>
      <c r="BM15" s="16" t="n"/>
    </row>
    <row r="16">
      <c r="B16" s="13">
        <f>IF($A16="","",IFERROR(INDEX(Members!$G$2:$G$251,MATCH($A16,Members!$A$2:$A$251,0))&amp;"",""))</f>
        <v/>
      </c>
      <c r="C16" s="13">
        <f>IF($A16="","",COUNTIF($F16:$BM16,"x"))</f>
        <v/>
      </c>
      <c r="D16" s="13">
        <f>IF($A16="","",COUNTIF($F16:$BM16,"x")+COUNTIF($F16:$BM16,"a"))</f>
        <v/>
      </c>
      <c r="E16" s="15">
        <f>IF($A16="","",IF($D16=0,"",$C16/$D16))</f>
        <v/>
      </c>
      <c r="F16" s="16" t="n"/>
      <c r="G16" s="16" t="n"/>
      <c r="H16" s="16" t="n"/>
      <c r="I16" s="16" t="n"/>
      <c r="J16" s="16" t="n"/>
      <c r="K16" s="16" t="n"/>
      <c r="L16" s="16" t="n"/>
      <c r="M16" s="16" t="n"/>
      <c r="N16" s="16" t="n"/>
      <c r="O16" s="16" t="n"/>
      <c r="P16" s="16" t="n"/>
      <c r="Q16" s="16" t="n"/>
      <c r="R16" s="16" t="n"/>
      <c r="S16" s="16" t="n"/>
      <c r="T16" s="16" t="n"/>
      <c r="U16" s="16" t="n"/>
      <c r="V16" s="16" t="n"/>
      <c r="W16" s="16" t="n"/>
      <c r="X16" s="16" t="n"/>
      <c r="Y16" s="16" t="n"/>
      <c r="Z16" s="16" t="n"/>
      <c r="AA16" s="16" t="n"/>
      <c r="AB16" s="16" t="n"/>
      <c r="AC16" s="16" t="n"/>
      <c r="AD16" s="16" t="n"/>
      <c r="AE16" s="16" t="n"/>
      <c r="AF16" s="16" t="n"/>
      <c r="AG16" s="16" t="n"/>
      <c r="AH16" s="16" t="n"/>
      <c r="AI16" s="16" t="n"/>
      <c r="AJ16" s="16" t="n"/>
      <c r="AK16" s="16" t="n"/>
      <c r="AL16" s="16" t="n"/>
      <c r="AM16" s="16" t="n"/>
      <c r="AN16" s="16" t="n"/>
      <c r="AO16" s="16" t="n"/>
      <c r="AP16" s="16" t="n"/>
      <c r="AQ16" s="16" t="n"/>
      <c r="AR16" s="16" t="n"/>
      <c r="AS16" s="16" t="n"/>
      <c r="AT16" s="16" t="n"/>
      <c r="AU16" s="16" t="n"/>
      <c r="AV16" s="16" t="n"/>
      <c r="AW16" s="16" t="n"/>
      <c r="AX16" s="16" t="n"/>
      <c r="AY16" s="16" t="n"/>
      <c r="AZ16" s="16" t="n"/>
      <c r="BA16" s="16" t="n"/>
      <c r="BB16" s="16" t="n"/>
      <c r="BC16" s="16" t="n"/>
      <c r="BD16" s="16" t="n"/>
      <c r="BE16" s="16" t="n"/>
      <c r="BF16" s="16" t="n"/>
      <c r="BG16" s="16" t="n"/>
      <c r="BH16" s="16" t="n"/>
      <c r="BI16" s="16" t="n"/>
      <c r="BJ16" s="16" t="n"/>
      <c r="BK16" s="16" t="n"/>
      <c r="BL16" s="16" t="n"/>
      <c r="BM16" s="16" t="n"/>
    </row>
    <row r="17">
      <c r="B17" s="13">
        <f>IF($A17="","",IFERROR(INDEX(Members!$G$2:$G$251,MATCH($A17,Members!$A$2:$A$251,0))&amp;"",""))</f>
        <v/>
      </c>
      <c r="C17" s="13">
        <f>IF($A17="","",COUNTIF($F17:$BM17,"x"))</f>
        <v/>
      </c>
      <c r="D17" s="13">
        <f>IF($A17="","",COUNTIF($F17:$BM17,"x")+COUNTIF($F17:$BM17,"a"))</f>
        <v/>
      </c>
      <c r="E17" s="15">
        <f>IF($A17="","",IF($D17=0,"",$C17/$D17))</f>
        <v/>
      </c>
      <c r="F17" s="16" t="n"/>
      <c r="G17" s="16" t="n"/>
      <c r="H17" s="16" t="n"/>
      <c r="I17" s="16" t="n"/>
      <c r="J17" s="16" t="n"/>
      <c r="K17" s="16" t="n"/>
      <c r="L17" s="16" t="n"/>
      <c r="M17" s="16" t="n"/>
      <c r="N17" s="16" t="n"/>
      <c r="O17" s="16" t="n"/>
      <c r="P17" s="16" t="n"/>
      <c r="Q17" s="16" t="n"/>
      <c r="R17" s="16" t="n"/>
      <c r="S17" s="16" t="n"/>
      <c r="T17" s="16" t="n"/>
      <c r="U17" s="16" t="n"/>
      <c r="V17" s="16" t="n"/>
      <c r="W17" s="16" t="n"/>
      <c r="X17" s="16" t="n"/>
      <c r="Y17" s="16" t="n"/>
      <c r="Z17" s="16" t="n"/>
      <c r="AA17" s="16" t="n"/>
      <c r="AB17" s="16" t="n"/>
      <c r="AC17" s="16" t="n"/>
      <c r="AD17" s="16" t="n"/>
      <c r="AE17" s="16" t="n"/>
      <c r="AF17" s="16" t="n"/>
      <c r="AG17" s="16" t="n"/>
      <c r="AH17" s="16" t="n"/>
      <c r="AI17" s="16" t="n"/>
      <c r="AJ17" s="16" t="n"/>
      <c r="AK17" s="16" t="n"/>
      <c r="AL17" s="16" t="n"/>
      <c r="AM17" s="16" t="n"/>
      <c r="AN17" s="16" t="n"/>
      <c r="AO17" s="16" t="n"/>
      <c r="AP17" s="16" t="n"/>
      <c r="AQ17" s="16" t="n"/>
      <c r="AR17" s="16" t="n"/>
      <c r="AS17" s="16" t="n"/>
      <c r="AT17" s="16" t="n"/>
      <c r="AU17" s="16" t="n"/>
      <c r="AV17" s="16" t="n"/>
      <c r="AW17" s="16" t="n"/>
      <c r="AX17" s="16" t="n"/>
      <c r="AY17" s="16" t="n"/>
      <c r="AZ17" s="16" t="n"/>
      <c r="BA17" s="16" t="n"/>
      <c r="BB17" s="16" t="n"/>
      <c r="BC17" s="16" t="n"/>
      <c r="BD17" s="16" t="n"/>
      <c r="BE17" s="16" t="n"/>
      <c r="BF17" s="16" t="n"/>
      <c r="BG17" s="16" t="n"/>
      <c r="BH17" s="16" t="n"/>
      <c r="BI17" s="16" t="n"/>
      <c r="BJ17" s="16" t="n"/>
      <c r="BK17" s="16" t="n"/>
      <c r="BL17" s="16" t="n"/>
      <c r="BM17" s="16" t="n"/>
    </row>
    <row r="18">
      <c r="B18" s="13">
        <f>IF($A18="","",IFERROR(INDEX(Members!$G$2:$G$251,MATCH($A18,Members!$A$2:$A$251,0))&amp;"",""))</f>
        <v/>
      </c>
      <c r="C18" s="13">
        <f>IF($A18="","",COUNTIF($F18:$BM18,"x"))</f>
        <v/>
      </c>
      <c r="D18" s="13">
        <f>IF($A18="","",COUNTIF($F18:$BM18,"x")+COUNTIF($F18:$BM18,"a"))</f>
        <v/>
      </c>
      <c r="E18" s="15">
        <f>IF($A18="","",IF($D18=0,"",$C18/$D18))</f>
        <v/>
      </c>
      <c r="F18" s="16" t="n"/>
      <c r="G18" s="16" t="n"/>
      <c r="H18" s="16" t="n"/>
      <c r="I18" s="16" t="n"/>
      <c r="J18" s="16" t="n"/>
      <c r="K18" s="16" t="n"/>
      <c r="L18" s="16" t="n"/>
      <c r="M18" s="16" t="n"/>
      <c r="N18" s="16" t="n"/>
      <c r="O18" s="16" t="n"/>
      <c r="P18" s="16" t="n"/>
      <c r="Q18" s="16" t="n"/>
      <c r="R18" s="16" t="n"/>
      <c r="S18" s="16" t="n"/>
      <c r="T18" s="16" t="n"/>
      <c r="U18" s="16" t="n"/>
      <c r="V18" s="16" t="n"/>
      <c r="W18" s="16" t="n"/>
      <c r="X18" s="16" t="n"/>
      <c r="Y18" s="16" t="n"/>
      <c r="Z18" s="16" t="n"/>
      <c r="AA18" s="16" t="n"/>
      <c r="AB18" s="16" t="n"/>
      <c r="AC18" s="16" t="n"/>
      <c r="AD18" s="16" t="n"/>
      <c r="AE18" s="16" t="n"/>
      <c r="AF18" s="16" t="n"/>
      <c r="AG18" s="16" t="n"/>
      <c r="AH18" s="16" t="n"/>
      <c r="AI18" s="16" t="n"/>
      <c r="AJ18" s="16" t="n"/>
      <c r="AK18" s="16" t="n"/>
      <c r="AL18" s="16" t="n"/>
      <c r="AM18" s="16" t="n"/>
      <c r="AN18" s="16" t="n"/>
      <c r="AO18" s="16" t="n"/>
      <c r="AP18" s="16" t="n"/>
      <c r="AQ18" s="16" t="n"/>
      <c r="AR18" s="16" t="n"/>
      <c r="AS18" s="16" t="n"/>
      <c r="AT18" s="16" t="n"/>
      <c r="AU18" s="16" t="n"/>
      <c r="AV18" s="16" t="n"/>
      <c r="AW18" s="16" t="n"/>
      <c r="AX18" s="16" t="n"/>
      <c r="AY18" s="16" t="n"/>
      <c r="AZ18" s="16" t="n"/>
      <c r="BA18" s="16" t="n"/>
      <c r="BB18" s="16" t="n"/>
      <c r="BC18" s="16" t="n"/>
      <c r="BD18" s="16" t="n"/>
      <c r="BE18" s="16" t="n"/>
      <c r="BF18" s="16" t="n"/>
      <c r="BG18" s="16" t="n"/>
      <c r="BH18" s="16" t="n"/>
      <c r="BI18" s="16" t="n"/>
      <c r="BJ18" s="16" t="n"/>
      <c r="BK18" s="16" t="n"/>
      <c r="BL18" s="16" t="n"/>
      <c r="BM18" s="16" t="n"/>
    </row>
    <row r="19">
      <c r="B19" s="13">
        <f>IF($A19="","",IFERROR(INDEX(Members!$G$2:$G$251,MATCH($A19,Members!$A$2:$A$251,0))&amp;"",""))</f>
        <v/>
      </c>
      <c r="C19" s="13">
        <f>IF($A19="","",COUNTIF($F19:$BM19,"x"))</f>
        <v/>
      </c>
      <c r="D19" s="13">
        <f>IF($A19="","",COUNTIF($F19:$BM19,"x")+COUNTIF($F19:$BM19,"a"))</f>
        <v/>
      </c>
      <c r="E19" s="15">
        <f>IF($A19="","",IF($D19=0,"",$C19/$D19))</f>
        <v/>
      </c>
      <c r="F19" s="16" t="n"/>
      <c r="G19" s="16" t="n"/>
      <c r="H19" s="16" t="n"/>
      <c r="I19" s="16" t="n"/>
      <c r="J19" s="16" t="n"/>
      <c r="K19" s="16" t="n"/>
      <c r="L19" s="16" t="n"/>
      <c r="M19" s="16" t="n"/>
      <c r="N19" s="16" t="n"/>
      <c r="O19" s="16" t="n"/>
      <c r="P19" s="16" t="n"/>
      <c r="Q19" s="16" t="n"/>
      <c r="R19" s="16" t="n"/>
      <c r="S19" s="16" t="n"/>
      <c r="T19" s="16" t="n"/>
      <c r="U19" s="16" t="n"/>
      <c r="V19" s="16" t="n"/>
      <c r="W19" s="16" t="n"/>
      <c r="X19" s="16" t="n"/>
      <c r="Y19" s="16" t="n"/>
      <c r="Z19" s="16" t="n"/>
      <c r="AA19" s="16" t="n"/>
      <c r="AB19" s="16" t="n"/>
      <c r="AC19" s="16" t="n"/>
      <c r="AD19" s="16" t="n"/>
      <c r="AE19" s="16" t="n"/>
      <c r="AF19" s="16" t="n"/>
      <c r="AG19" s="16" t="n"/>
      <c r="AH19" s="16" t="n"/>
      <c r="AI19" s="16" t="n"/>
      <c r="AJ19" s="16" t="n"/>
      <c r="AK19" s="16" t="n"/>
      <c r="AL19" s="16" t="n"/>
      <c r="AM19" s="16" t="n"/>
      <c r="AN19" s="16" t="n"/>
      <c r="AO19" s="16" t="n"/>
      <c r="AP19" s="16" t="n"/>
      <c r="AQ19" s="16" t="n"/>
      <c r="AR19" s="16" t="n"/>
      <c r="AS19" s="16" t="n"/>
      <c r="AT19" s="16" t="n"/>
      <c r="AU19" s="16" t="n"/>
      <c r="AV19" s="16" t="n"/>
      <c r="AW19" s="16" t="n"/>
      <c r="AX19" s="16" t="n"/>
      <c r="AY19" s="16" t="n"/>
      <c r="AZ19" s="16" t="n"/>
      <c r="BA19" s="16" t="n"/>
      <c r="BB19" s="16" t="n"/>
      <c r="BC19" s="16" t="n"/>
      <c r="BD19" s="16" t="n"/>
      <c r="BE19" s="16" t="n"/>
      <c r="BF19" s="16" t="n"/>
      <c r="BG19" s="16" t="n"/>
      <c r="BH19" s="16" t="n"/>
      <c r="BI19" s="16" t="n"/>
      <c r="BJ19" s="16" t="n"/>
      <c r="BK19" s="16" t="n"/>
      <c r="BL19" s="16" t="n"/>
      <c r="BM19" s="16" t="n"/>
    </row>
    <row r="20">
      <c r="B20" s="13">
        <f>IF($A20="","",IFERROR(INDEX(Members!$G$2:$G$251,MATCH($A20,Members!$A$2:$A$251,0))&amp;"",""))</f>
        <v/>
      </c>
      <c r="C20" s="13">
        <f>IF($A20="","",COUNTIF($F20:$BM20,"x"))</f>
        <v/>
      </c>
      <c r="D20" s="13">
        <f>IF($A20="","",COUNTIF($F20:$BM20,"x")+COUNTIF($F20:$BM20,"a"))</f>
        <v/>
      </c>
      <c r="E20" s="15">
        <f>IF($A20="","",IF($D20=0,"",$C20/$D20))</f>
        <v/>
      </c>
      <c r="F20" s="16" t="n"/>
      <c r="G20" s="16" t="n"/>
      <c r="H20" s="16" t="n"/>
      <c r="I20" s="16" t="n"/>
      <c r="J20" s="16" t="n"/>
      <c r="K20" s="16" t="n"/>
      <c r="L20" s="16" t="n"/>
      <c r="M20" s="16" t="n"/>
      <c r="N20" s="16" t="n"/>
      <c r="O20" s="16" t="n"/>
      <c r="P20" s="16" t="n"/>
      <c r="Q20" s="16" t="n"/>
      <c r="R20" s="16" t="n"/>
      <c r="S20" s="16" t="n"/>
      <c r="T20" s="16" t="n"/>
      <c r="U20" s="16" t="n"/>
      <c r="V20" s="16" t="n"/>
      <c r="W20" s="16" t="n"/>
      <c r="X20" s="16" t="n"/>
      <c r="Y20" s="16" t="n"/>
      <c r="Z20" s="16" t="n"/>
      <c r="AA20" s="16" t="n"/>
      <c r="AB20" s="16" t="n"/>
      <c r="AC20" s="16" t="n"/>
      <c r="AD20" s="16" t="n"/>
      <c r="AE20" s="16" t="n"/>
      <c r="AF20" s="16" t="n"/>
      <c r="AG20" s="16" t="n"/>
      <c r="AH20" s="16" t="n"/>
      <c r="AI20" s="16" t="n"/>
      <c r="AJ20" s="16" t="n"/>
      <c r="AK20" s="16" t="n"/>
      <c r="AL20" s="16" t="n"/>
      <c r="AM20" s="16" t="n"/>
      <c r="AN20" s="16" t="n"/>
      <c r="AO20" s="16" t="n"/>
      <c r="AP20" s="16" t="n"/>
      <c r="AQ20" s="16" t="n"/>
      <c r="AR20" s="16" t="n"/>
      <c r="AS20" s="16" t="n"/>
      <c r="AT20" s="16" t="n"/>
      <c r="AU20" s="16" t="n"/>
      <c r="AV20" s="16" t="n"/>
      <c r="AW20" s="16" t="n"/>
      <c r="AX20" s="16" t="n"/>
      <c r="AY20" s="16" t="n"/>
      <c r="AZ20" s="16" t="n"/>
      <c r="BA20" s="16" t="n"/>
      <c r="BB20" s="16" t="n"/>
      <c r="BC20" s="16" t="n"/>
      <c r="BD20" s="16" t="n"/>
      <c r="BE20" s="16" t="n"/>
      <c r="BF20" s="16" t="n"/>
      <c r="BG20" s="16" t="n"/>
      <c r="BH20" s="16" t="n"/>
      <c r="BI20" s="16" t="n"/>
      <c r="BJ20" s="16" t="n"/>
      <c r="BK20" s="16" t="n"/>
      <c r="BL20" s="16" t="n"/>
      <c r="BM20" s="16" t="n"/>
    </row>
    <row r="21">
      <c r="B21" s="13">
        <f>IF($A21="","",IFERROR(INDEX(Members!$G$2:$G$251,MATCH($A21,Members!$A$2:$A$251,0))&amp;"",""))</f>
        <v/>
      </c>
      <c r="C21" s="13">
        <f>IF($A21="","",COUNTIF($F21:$BM21,"x"))</f>
        <v/>
      </c>
      <c r="D21" s="13">
        <f>IF($A21="","",COUNTIF($F21:$BM21,"x")+COUNTIF($F21:$BM21,"a"))</f>
        <v/>
      </c>
      <c r="E21" s="15">
        <f>IF($A21="","",IF($D21=0,"",$C21/$D21))</f>
        <v/>
      </c>
      <c r="F21" s="16" t="n"/>
      <c r="G21" s="16" t="n"/>
      <c r="H21" s="16" t="n"/>
      <c r="I21" s="16" t="n"/>
      <c r="J21" s="16" t="n"/>
      <c r="K21" s="16" t="n"/>
      <c r="L21" s="16" t="n"/>
      <c r="M21" s="16" t="n"/>
      <c r="N21" s="16" t="n"/>
      <c r="O21" s="16" t="n"/>
      <c r="P21" s="16" t="n"/>
      <c r="Q21" s="16" t="n"/>
      <c r="R21" s="16" t="n"/>
      <c r="S21" s="16" t="n"/>
      <c r="T21" s="16" t="n"/>
      <c r="U21" s="16" t="n"/>
      <c r="V21" s="16" t="n"/>
      <c r="W21" s="16" t="n"/>
      <c r="X21" s="16" t="n"/>
      <c r="Y21" s="16" t="n"/>
      <c r="Z21" s="16" t="n"/>
      <c r="AA21" s="16" t="n"/>
      <c r="AB21" s="16" t="n"/>
      <c r="AC21" s="16" t="n"/>
      <c r="AD21" s="16" t="n"/>
      <c r="AE21" s="16" t="n"/>
      <c r="AF21" s="16" t="n"/>
      <c r="AG21" s="16" t="n"/>
      <c r="AH21" s="16" t="n"/>
      <c r="AI21" s="16" t="n"/>
      <c r="AJ21" s="16" t="n"/>
      <c r="AK21" s="16" t="n"/>
      <c r="AL21" s="16" t="n"/>
      <c r="AM21" s="16" t="n"/>
      <c r="AN21" s="16" t="n"/>
      <c r="AO21" s="16" t="n"/>
      <c r="AP21" s="16" t="n"/>
      <c r="AQ21" s="16" t="n"/>
      <c r="AR21" s="16" t="n"/>
      <c r="AS21" s="16" t="n"/>
      <c r="AT21" s="16" t="n"/>
      <c r="AU21" s="16" t="n"/>
      <c r="AV21" s="16" t="n"/>
      <c r="AW21" s="16" t="n"/>
      <c r="AX21" s="16" t="n"/>
      <c r="AY21" s="16" t="n"/>
      <c r="AZ21" s="16" t="n"/>
      <c r="BA21" s="16" t="n"/>
      <c r="BB21" s="16" t="n"/>
      <c r="BC21" s="16" t="n"/>
      <c r="BD21" s="16" t="n"/>
      <c r="BE21" s="16" t="n"/>
      <c r="BF21" s="16" t="n"/>
      <c r="BG21" s="16" t="n"/>
      <c r="BH21" s="16" t="n"/>
      <c r="BI21" s="16" t="n"/>
      <c r="BJ21" s="16" t="n"/>
      <c r="BK21" s="16" t="n"/>
      <c r="BL21" s="16" t="n"/>
      <c r="BM21" s="16" t="n"/>
    </row>
    <row r="22">
      <c r="B22" s="13">
        <f>IF($A22="","",IFERROR(INDEX(Members!$G$2:$G$251,MATCH($A22,Members!$A$2:$A$251,0))&amp;"",""))</f>
        <v/>
      </c>
      <c r="C22" s="13">
        <f>IF($A22="","",COUNTIF($F22:$BM22,"x"))</f>
        <v/>
      </c>
      <c r="D22" s="13">
        <f>IF($A22="","",COUNTIF($F22:$BM22,"x")+COUNTIF($F22:$BM22,"a"))</f>
        <v/>
      </c>
      <c r="E22" s="15">
        <f>IF($A22="","",IF($D22=0,"",$C22/$D22))</f>
        <v/>
      </c>
      <c r="F22" s="16" t="n"/>
      <c r="G22" s="16" t="n"/>
      <c r="H22" s="16" t="n"/>
      <c r="I22" s="16" t="n"/>
      <c r="J22" s="16" t="n"/>
      <c r="K22" s="16" t="n"/>
      <c r="L22" s="16" t="n"/>
      <c r="M22" s="16" t="n"/>
      <c r="N22" s="16" t="n"/>
      <c r="O22" s="16" t="n"/>
      <c r="P22" s="16" t="n"/>
      <c r="Q22" s="16" t="n"/>
      <c r="R22" s="16" t="n"/>
      <c r="S22" s="16" t="n"/>
      <c r="T22" s="16" t="n"/>
      <c r="U22" s="16" t="n"/>
      <c r="V22" s="16" t="n"/>
      <c r="W22" s="16" t="n"/>
      <c r="X22" s="16" t="n"/>
      <c r="Y22" s="16" t="n"/>
      <c r="Z22" s="16" t="n"/>
      <c r="AA22" s="16" t="n"/>
      <c r="AB22" s="16" t="n"/>
      <c r="AC22" s="16" t="n"/>
      <c r="AD22" s="16" t="n"/>
      <c r="AE22" s="16" t="n"/>
      <c r="AF22" s="16" t="n"/>
      <c r="AG22" s="16" t="n"/>
      <c r="AH22" s="16" t="n"/>
      <c r="AI22" s="16" t="n"/>
      <c r="AJ22" s="16" t="n"/>
      <c r="AK22" s="16" t="n"/>
      <c r="AL22" s="16" t="n"/>
      <c r="AM22" s="16" t="n"/>
      <c r="AN22" s="16" t="n"/>
      <c r="AO22" s="16" t="n"/>
      <c r="AP22" s="16" t="n"/>
      <c r="AQ22" s="16" t="n"/>
      <c r="AR22" s="16" t="n"/>
      <c r="AS22" s="16" t="n"/>
      <c r="AT22" s="16" t="n"/>
      <c r="AU22" s="16" t="n"/>
      <c r="AV22" s="16" t="n"/>
      <c r="AW22" s="16" t="n"/>
      <c r="AX22" s="16" t="n"/>
      <c r="AY22" s="16" t="n"/>
      <c r="AZ22" s="16" t="n"/>
      <c r="BA22" s="16" t="n"/>
      <c r="BB22" s="16" t="n"/>
      <c r="BC22" s="16" t="n"/>
      <c r="BD22" s="16" t="n"/>
      <c r="BE22" s="16" t="n"/>
      <c r="BF22" s="16" t="n"/>
      <c r="BG22" s="16" t="n"/>
      <c r="BH22" s="16" t="n"/>
      <c r="BI22" s="16" t="n"/>
      <c r="BJ22" s="16" t="n"/>
      <c r="BK22" s="16" t="n"/>
      <c r="BL22" s="16" t="n"/>
      <c r="BM22" s="16" t="n"/>
    </row>
    <row r="23">
      <c r="B23" s="13">
        <f>IF($A23="","",IFERROR(INDEX(Members!$G$2:$G$251,MATCH($A23,Members!$A$2:$A$251,0))&amp;"",""))</f>
        <v/>
      </c>
      <c r="C23" s="13">
        <f>IF($A23="","",COUNTIF($F23:$BM23,"x"))</f>
        <v/>
      </c>
      <c r="D23" s="13">
        <f>IF($A23="","",COUNTIF($F23:$BM23,"x")+COUNTIF($F23:$BM23,"a"))</f>
        <v/>
      </c>
      <c r="E23" s="15">
        <f>IF($A23="","",IF($D23=0,"",$C23/$D23))</f>
        <v/>
      </c>
      <c r="F23" s="16" t="n"/>
      <c r="G23" s="16" t="n"/>
      <c r="H23" s="16" t="n"/>
      <c r="I23" s="16" t="n"/>
      <c r="J23" s="16" t="n"/>
      <c r="K23" s="16" t="n"/>
      <c r="L23" s="16" t="n"/>
      <c r="M23" s="16" t="n"/>
      <c r="N23" s="16" t="n"/>
      <c r="O23" s="16" t="n"/>
      <c r="P23" s="16" t="n"/>
      <c r="Q23" s="16" t="n"/>
      <c r="R23" s="16" t="n"/>
      <c r="S23" s="16" t="n"/>
      <c r="T23" s="16" t="n"/>
      <c r="U23" s="16" t="n"/>
      <c r="V23" s="16" t="n"/>
      <c r="W23" s="16" t="n"/>
      <c r="X23" s="16" t="n"/>
      <c r="Y23" s="16" t="n"/>
      <c r="Z23" s="16" t="n"/>
      <c r="AA23" s="16" t="n"/>
      <c r="AB23" s="16" t="n"/>
      <c r="AC23" s="16" t="n"/>
      <c r="AD23" s="16" t="n"/>
      <c r="AE23" s="16" t="n"/>
      <c r="AF23" s="16" t="n"/>
      <c r="AG23" s="16" t="n"/>
      <c r="AH23" s="16" t="n"/>
      <c r="AI23" s="16" t="n"/>
      <c r="AJ23" s="16" t="n"/>
      <c r="AK23" s="16" t="n"/>
      <c r="AL23" s="16" t="n"/>
      <c r="AM23" s="16" t="n"/>
      <c r="AN23" s="16" t="n"/>
      <c r="AO23" s="16" t="n"/>
      <c r="AP23" s="16" t="n"/>
      <c r="AQ23" s="16" t="n"/>
      <c r="AR23" s="16" t="n"/>
      <c r="AS23" s="16" t="n"/>
      <c r="AT23" s="16" t="n"/>
      <c r="AU23" s="16" t="n"/>
      <c r="AV23" s="16" t="n"/>
      <c r="AW23" s="16" t="n"/>
      <c r="AX23" s="16" t="n"/>
      <c r="AY23" s="16" t="n"/>
      <c r="AZ23" s="16" t="n"/>
      <c r="BA23" s="16" t="n"/>
      <c r="BB23" s="16" t="n"/>
      <c r="BC23" s="16" t="n"/>
      <c r="BD23" s="16" t="n"/>
      <c r="BE23" s="16" t="n"/>
      <c r="BF23" s="16" t="n"/>
      <c r="BG23" s="16" t="n"/>
      <c r="BH23" s="16" t="n"/>
      <c r="BI23" s="16" t="n"/>
      <c r="BJ23" s="16" t="n"/>
      <c r="BK23" s="16" t="n"/>
      <c r="BL23" s="16" t="n"/>
      <c r="BM23" s="16" t="n"/>
    </row>
    <row r="24">
      <c r="B24" s="13">
        <f>IF($A24="","",IFERROR(INDEX(Members!$G$2:$G$251,MATCH($A24,Members!$A$2:$A$251,0))&amp;"",""))</f>
        <v/>
      </c>
      <c r="C24" s="13">
        <f>IF($A24="","",COUNTIF($F24:$BM24,"x"))</f>
        <v/>
      </c>
      <c r="D24" s="13">
        <f>IF($A24="","",COUNTIF($F24:$BM24,"x")+COUNTIF($F24:$BM24,"a"))</f>
        <v/>
      </c>
      <c r="E24" s="15">
        <f>IF($A24="","",IF($D24=0,"",$C24/$D24))</f>
        <v/>
      </c>
      <c r="F24" s="16" t="n"/>
      <c r="G24" s="16" t="n"/>
      <c r="H24" s="16" t="n"/>
      <c r="I24" s="16" t="n"/>
      <c r="J24" s="16" t="n"/>
      <c r="K24" s="16" t="n"/>
      <c r="L24" s="16" t="n"/>
      <c r="M24" s="16" t="n"/>
      <c r="N24" s="16" t="n"/>
      <c r="O24" s="16" t="n"/>
      <c r="P24" s="16" t="n"/>
      <c r="Q24" s="16" t="n"/>
      <c r="R24" s="16" t="n"/>
      <c r="S24" s="16" t="n"/>
      <c r="T24" s="16" t="n"/>
      <c r="U24" s="16" t="n"/>
      <c r="V24" s="16" t="n"/>
      <c r="W24" s="16" t="n"/>
      <c r="X24" s="16" t="n"/>
      <c r="Y24" s="16" t="n"/>
      <c r="Z24" s="16" t="n"/>
      <c r="AA24" s="16" t="n"/>
      <c r="AB24" s="16" t="n"/>
      <c r="AC24" s="16" t="n"/>
      <c r="AD24" s="16" t="n"/>
      <c r="AE24" s="16" t="n"/>
      <c r="AF24" s="16" t="n"/>
      <c r="AG24" s="16" t="n"/>
      <c r="AH24" s="16" t="n"/>
      <c r="AI24" s="16" t="n"/>
      <c r="AJ24" s="16" t="n"/>
      <c r="AK24" s="16" t="n"/>
      <c r="AL24" s="16" t="n"/>
      <c r="AM24" s="16" t="n"/>
      <c r="AN24" s="16" t="n"/>
      <c r="AO24" s="16" t="n"/>
      <c r="AP24" s="16" t="n"/>
      <c r="AQ24" s="16" t="n"/>
      <c r="AR24" s="16" t="n"/>
      <c r="AS24" s="16" t="n"/>
      <c r="AT24" s="16" t="n"/>
      <c r="AU24" s="16" t="n"/>
      <c r="AV24" s="16" t="n"/>
      <c r="AW24" s="16" t="n"/>
      <c r="AX24" s="16" t="n"/>
      <c r="AY24" s="16" t="n"/>
      <c r="AZ24" s="16" t="n"/>
      <c r="BA24" s="16" t="n"/>
      <c r="BB24" s="16" t="n"/>
      <c r="BC24" s="16" t="n"/>
      <c r="BD24" s="16" t="n"/>
      <c r="BE24" s="16" t="n"/>
      <c r="BF24" s="16" t="n"/>
      <c r="BG24" s="16" t="n"/>
      <c r="BH24" s="16" t="n"/>
      <c r="BI24" s="16" t="n"/>
      <c r="BJ24" s="16" t="n"/>
      <c r="BK24" s="16" t="n"/>
      <c r="BL24" s="16" t="n"/>
      <c r="BM24" s="16" t="n"/>
    </row>
    <row r="25">
      <c r="B25" s="13">
        <f>IF($A25="","",IFERROR(INDEX(Members!$G$2:$G$251,MATCH($A25,Members!$A$2:$A$251,0))&amp;"",""))</f>
        <v/>
      </c>
      <c r="C25" s="13">
        <f>IF($A25="","",COUNTIF($F25:$BM25,"x"))</f>
        <v/>
      </c>
      <c r="D25" s="13">
        <f>IF($A25="","",COUNTIF($F25:$BM25,"x")+COUNTIF($F25:$BM25,"a"))</f>
        <v/>
      </c>
      <c r="E25" s="15">
        <f>IF($A25="","",IF($D25=0,"",$C25/$D25))</f>
        <v/>
      </c>
      <c r="F25" s="16" t="n"/>
      <c r="G25" s="16" t="n"/>
      <c r="H25" s="16" t="n"/>
      <c r="I25" s="16" t="n"/>
      <c r="J25" s="16" t="n"/>
      <c r="K25" s="16" t="n"/>
      <c r="L25" s="16" t="n"/>
      <c r="M25" s="16" t="n"/>
      <c r="N25" s="16" t="n"/>
      <c r="O25" s="16" t="n"/>
      <c r="P25" s="16" t="n"/>
      <c r="Q25" s="16" t="n"/>
      <c r="R25" s="16" t="n"/>
      <c r="S25" s="16" t="n"/>
      <c r="T25" s="16" t="n"/>
      <c r="U25" s="16" t="n"/>
      <c r="V25" s="16" t="n"/>
      <c r="W25" s="16" t="n"/>
      <c r="X25" s="16" t="n"/>
      <c r="Y25" s="16" t="n"/>
      <c r="Z25" s="16" t="n"/>
      <c r="AA25" s="16" t="n"/>
      <c r="AB25" s="16" t="n"/>
      <c r="AC25" s="16" t="n"/>
      <c r="AD25" s="16" t="n"/>
      <c r="AE25" s="16" t="n"/>
      <c r="AF25" s="16" t="n"/>
      <c r="AG25" s="16" t="n"/>
      <c r="AH25" s="16" t="n"/>
      <c r="AI25" s="16" t="n"/>
      <c r="AJ25" s="16" t="n"/>
      <c r="AK25" s="16" t="n"/>
      <c r="AL25" s="16" t="n"/>
      <c r="AM25" s="16" t="n"/>
      <c r="AN25" s="16" t="n"/>
      <c r="AO25" s="16" t="n"/>
      <c r="AP25" s="16" t="n"/>
      <c r="AQ25" s="16" t="n"/>
      <c r="AR25" s="16" t="n"/>
      <c r="AS25" s="16" t="n"/>
      <c r="AT25" s="16" t="n"/>
      <c r="AU25" s="16" t="n"/>
      <c r="AV25" s="16" t="n"/>
      <c r="AW25" s="16" t="n"/>
      <c r="AX25" s="16" t="n"/>
      <c r="AY25" s="16" t="n"/>
      <c r="AZ25" s="16" t="n"/>
      <c r="BA25" s="16" t="n"/>
      <c r="BB25" s="16" t="n"/>
      <c r="BC25" s="16" t="n"/>
      <c r="BD25" s="16" t="n"/>
      <c r="BE25" s="16" t="n"/>
      <c r="BF25" s="16" t="n"/>
      <c r="BG25" s="16" t="n"/>
      <c r="BH25" s="16" t="n"/>
      <c r="BI25" s="16" t="n"/>
      <c r="BJ25" s="16" t="n"/>
      <c r="BK25" s="16" t="n"/>
      <c r="BL25" s="16" t="n"/>
      <c r="BM25" s="16" t="n"/>
    </row>
    <row r="26">
      <c r="B26" s="13">
        <f>IF($A26="","",IFERROR(INDEX(Members!$G$2:$G$251,MATCH($A26,Members!$A$2:$A$251,0))&amp;"",""))</f>
        <v/>
      </c>
      <c r="C26" s="13">
        <f>IF($A26="","",COUNTIF($F26:$BM26,"x"))</f>
        <v/>
      </c>
      <c r="D26" s="13">
        <f>IF($A26="","",COUNTIF($F26:$BM26,"x")+COUNTIF($F26:$BM26,"a"))</f>
        <v/>
      </c>
      <c r="E26" s="15">
        <f>IF($A26="","",IF($D26=0,"",$C26/$D26))</f>
        <v/>
      </c>
      <c r="F26" s="16" t="n"/>
      <c r="G26" s="16" t="n"/>
      <c r="H26" s="16" t="n"/>
      <c r="I26" s="16" t="n"/>
      <c r="J26" s="16" t="n"/>
      <c r="K26" s="16" t="n"/>
      <c r="L26" s="16" t="n"/>
      <c r="M26" s="16" t="n"/>
      <c r="N26" s="16" t="n"/>
      <c r="O26" s="16" t="n"/>
      <c r="P26" s="16" t="n"/>
      <c r="Q26" s="16" t="n"/>
      <c r="R26" s="16" t="n"/>
      <c r="S26" s="16" t="n"/>
      <c r="T26" s="16" t="n"/>
      <c r="U26" s="16" t="n"/>
      <c r="V26" s="16" t="n"/>
      <c r="W26" s="16" t="n"/>
      <c r="X26" s="16" t="n"/>
      <c r="Y26" s="16" t="n"/>
      <c r="Z26" s="16" t="n"/>
      <c r="AA26" s="16" t="n"/>
      <c r="AB26" s="16" t="n"/>
      <c r="AC26" s="16" t="n"/>
      <c r="AD26" s="16" t="n"/>
      <c r="AE26" s="16" t="n"/>
      <c r="AF26" s="16" t="n"/>
      <c r="AG26" s="16" t="n"/>
      <c r="AH26" s="16" t="n"/>
      <c r="AI26" s="16" t="n"/>
      <c r="AJ26" s="16" t="n"/>
      <c r="AK26" s="16" t="n"/>
      <c r="AL26" s="16" t="n"/>
      <c r="AM26" s="16" t="n"/>
      <c r="AN26" s="16" t="n"/>
      <c r="AO26" s="16" t="n"/>
      <c r="AP26" s="16" t="n"/>
      <c r="AQ26" s="16" t="n"/>
      <c r="AR26" s="16" t="n"/>
      <c r="AS26" s="16" t="n"/>
      <c r="AT26" s="16" t="n"/>
      <c r="AU26" s="16" t="n"/>
      <c r="AV26" s="16" t="n"/>
      <c r="AW26" s="16" t="n"/>
      <c r="AX26" s="16" t="n"/>
      <c r="AY26" s="16" t="n"/>
      <c r="AZ26" s="16" t="n"/>
      <c r="BA26" s="16" t="n"/>
      <c r="BB26" s="16" t="n"/>
      <c r="BC26" s="16" t="n"/>
      <c r="BD26" s="16" t="n"/>
      <c r="BE26" s="16" t="n"/>
      <c r="BF26" s="16" t="n"/>
      <c r="BG26" s="16" t="n"/>
      <c r="BH26" s="16" t="n"/>
      <c r="BI26" s="16" t="n"/>
      <c r="BJ26" s="16" t="n"/>
      <c r="BK26" s="16" t="n"/>
      <c r="BL26" s="16" t="n"/>
      <c r="BM26" s="16" t="n"/>
    </row>
    <row r="27">
      <c r="B27" s="13">
        <f>IF($A27="","",IFERROR(INDEX(Members!$G$2:$G$251,MATCH($A27,Members!$A$2:$A$251,0))&amp;"",""))</f>
        <v/>
      </c>
      <c r="C27" s="13">
        <f>IF($A27="","",COUNTIF($F27:$BM27,"x"))</f>
        <v/>
      </c>
      <c r="D27" s="13">
        <f>IF($A27="","",COUNTIF($F27:$BM27,"x")+COUNTIF($F27:$BM27,"a"))</f>
        <v/>
      </c>
      <c r="E27" s="15">
        <f>IF($A27="","",IF($D27=0,"",$C27/$D27))</f>
        <v/>
      </c>
      <c r="F27" s="16" t="n"/>
      <c r="G27" s="16" t="n"/>
      <c r="H27" s="16" t="n"/>
      <c r="I27" s="16" t="n"/>
      <c r="J27" s="16" t="n"/>
      <c r="K27" s="16" t="n"/>
      <c r="L27" s="16" t="n"/>
      <c r="M27" s="16" t="n"/>
      <c r="N27" s="16" t="n"/>
      <c r="O27" s="16" t="n"/>
      <c r="P27" s="16" t="n"/>
      <c r="Q27" s="16" t="n"/>
      <c r="R27" s="16" t="n"/>
      <c r="S27" s="16" t="n"/>
      <c r="T27" s="16" t="n"/>
      <c r="U27" s="16" t="n"/>
      <c r="V27" s="16" t="n"/>
      <c r="W27" s="16" t="n"/>
      <c r="X27" s="16" t="n"/>
      <c r="Y27" s="16" t="n"/>
      <c r="Z27" s="16" t="n"/>
      <c r="AA27" s="16" t="n"/>
      <c r="AB27" s="16" t="n"/>
      <c r="AC27" s="16" t="n"/>
      <c r="AD27" s="16" t="n"/>
      <c r="AE27" s="16" t="n"/>
      <c r="AF27" s="16" t="n"/>
      <c r="AG27" s="16" t="n"/>
      <c r="AH27" s="16" t="n"/>
      <c r="AI27" s="16" t="n"/>
      <c r="AJ27" s="16" t="n"/>
      <c r="AK27" s="16" t="n"/>
      <c r="AL27" s="16" t="n"/>
      <c r="AM27" s="16" t="n"/>
      <c r="AN27" s="16" t="n"/>
      <c r="AO27" s="16" t="n"/>
      <c r="AP27" s="16" t="n"/>
      <c r="AQ27" s="16" t="n"/>
      <c r="AR27" s="16" t="n"/>
      <c r="AS27" s="16" t="n"/>
      <c r="AT27" s="16" t="n"/>
      <c r="AU27" s="16" t="n"/>
      <c r="AV27" s="16" t="n"/>
      <c r="AW27" s="16" t="n"/>
      <c r="AX27" s="16" t="n"/>
      <c r="AY27" s="16" t="n"/>
      <c r="AZ27" s="16" t="n"/>
      <c r="BA27" s="16" t="n"/>
      <c r="BB27" s="16" t="n"/>
      <c r="BC27" s="16" t="n"/>
      <c r="BD27" s="16" t="n"/>
      <c r="BE27" s="16" t="n"/>
      <c r="BF27" s="16" t="n"/>
      <c r="BG27" s="16" t="n"/>
      <c r="BH27" s="16" t="n"/>
      <c r="BI27" s="16" t="n"/>
      <c r="BJ27" s="16" t="n"/>
      <c r="BK27" s="16" t="n"/>
      <c r="BL27" s="16" t="n"/>
      <c r="BM27" s="16" t="n"/>
    </row>
    <row r="28">
      <c r="B28" s="13">
        <f>IF($A28="","",IFERROR(INDEX(Members!$G$2:$G$251,MATCH($A28,Members!$A$2:$A$251,0))&amp;"",""))</f>
        <v/>
      </c>
      <c r="C28" s="13">
        <f>IF($A28="","",COUNTIF($F28:$BM28,"x"))</f>
        <v/>
      </c>
      <c r="D28" s="13">
        <f>IF($A28="","",COUNTIF($F28:$BM28,"x")+COUNTIF($F28:$BM28,"a"))</f>
        <v/>
      </c>
      <c r="E28" s="15">
        <f>IF($A28="","",IF($D28=0,"",$C28/$D28))</f>
        <v/>
      </c>
      <c r="F28" s="16" t="n"/>
      <c r="G28" s="16" t="n"/>
      <c r="H28" s="16" t="n"/>
      <c r="I28" s="16" t="n"/>
      <c r="J28" s="16" t="n"/>
      <c r="K28" s="16" t="n"/>
      <c r="L28" s="16" t="n"/>
      <c r="M28" s="16" t="n"/>
      <c r="N28" s="16" t="n"/>
      <c r="O28" s="16" t="n"/>
      <c r="P28" s="16" t="n"/>
      <c r="Q28" s="16" t="n"/>
      <c r="R28" s="16" t="n"/>
      <c r="S28" s="16" t="n"/>
      <c r="T28" s="16" t="n"/>
      <c r="U28" s="16" t="n"/>
      <c r="V28" s="16" t="n"/>
      <c r="W28" s="16" t="n"/>
      <c r="X28" s="16" t="n"/>
      <c r="Y28" s="16" t="n"/>
      <c r="Z28" s="16" t="n"/>
      <c r="AA28" s="16" t="n"/>
      <c r="AB28" s="16" t="n"/>
      <c r="AC28" s="16" t="n"/>
      <c r="AD28" s="16" t="n"/>
      <c r="AE28" s="16" t="n"/>
      <c r="AF28" s="16" t="n"/>
      <c r="AG28" s="16" t="n"/>
      <c r="AH28" s="16" t="n"/>
      <c r="AI28" s="16" t="n"/>
      <c r="AJ28" s="16" t="n"/>
      <c r="AK28" s="16" t="n"/>
      <c r="AL28" s="16" t="n"/>
      <c r="AM28" s="16" t="n"/>
      <c r="AN28" s="16" t="n"/>
      <c r="AO28" s="16" t="n"/>
      <c r="AP28" s="16" t="n"/>
      <c r="AQ28" s="16" t="n"/>
      <c r="AR28" s="16" t="n"/>
      <c r="AS28" s="16" t="n"/>
      <c r="AT28" s="16" t="n"/>
      <c r="AU28" s="16" t="n"/>
      <c r="AV28" s="16" t="n"/>
      <c r="AW28" s="16" t="n"/>
      <c r="AX28" s="16" t="n"/>
      <c r="AY28" s="16" t="n"/>
      <c r="AZ28" s="16" t="n"/>
      <c r="BA28" s="16" t="n"/>
      <c r="BB28" s="16" t="n"/>
      <c r="BC28" s="16" t="n"/>
      <c r="BD28" s="16" t="n"/>
      <c r="BE28" s="16" t="n"/>
      <c r="BF28" s="16" t="n"/>
      <c r="BG28" s="16" t="n"/>
      <c r="BH28" s="16" t="n"/>
      <c r="BI28" s="16" t="n"/>
      <c r="BJ28" s="16" t="n"/>
      <c r="BK28" s="16" t="n"/>
      <c r="BL28" s="16" t="n"/>
      <c r="BM28" s="16" t="n"/>
    </row>
    <row r="29">
      <c r="B29" s="13">
        <f>IF($A29="","",IFERROR(INDEX(Members!$G$2:$G$251,MATCH($A29,Members!$A$2:$A$251,0))&amp;"",""))</f>
        <v/>
      </c>
      <c r="C29" s="13">
        <f>IF($A29="","",COUNTIF($F29:$BM29,"x"))</f>
        <v/>
      </c>
      <c r="D29" s="13">
        <f>IF($A29="","",COUNTIF($F29:$BM29,"x")+COUNTIF($F29:$BM29,"a"))</f>
        <v/>
      </c>
      <c r="E29" s="15">
        <f>IF($A29="","",IF($D29=0,"",$C29/$D29))</f>
        <v/>
      </c>
      <c r="F29" s="16" t="n"/>
      <c r="G29" s="16" t="n"/>
      <c r="H29" s="16" t="n"/>
      <c r="I29" s="16" t="n"/>
      <c r="J29" s="16" t="n"/>
      <c r="K29" s="16" t="n"/>
      <c r="L29" s="16" t="n"/>
      <c r="M29" s="16" t="n"/>
      <c r="N29" s="16" t="n"/>
      <c r="O29" s="16" t="n"/>
      <c r="P29" s="16" t="n"/>
      <c r="Q29" s="16" t="n"/>
      <c r="R29" s="16" t="n"/>
      <c r="S29" s="16" t="n"/>
      <c r="T29" s="16" t="n"/>
      <c r="U29" s="16" t="n"/>
      <c r="V29" s="16" t="n"/>
      <c r="W29" s="16" t="n"/>
      <c r="X29" s="16" t="n"/>
      <c r="Y29" s="16" t="n"/>
      <c r="Z29" s="16" t="n"/>
      <c r="AA29" s="16" t="n"/>
      <c r="AB29" s="16" t="n"/>
      <c r="AC29" s="16" t="n"/>
      <c r="AD29" s="16" t="n"/>
      <c r="AE29" s="16" t="n"/>
      <c r="AF29" s="16" t="n"/>
      <c r="AG29" s="16" t="n"/>
      <c r="AH29" s="16" t="n"/>
      <c r="AI29" s="16" t="n"/>
      <c r="AJ29" s="16" t="n"/>
      <c r="AK29" s="16" t="n"/>
      <c r="AL29" s="16" t="n"/>
      <c r="AM29" s="16" t="n"/>
      <c r="AN29" s="16" t="n"/>
      <c r="AO29" s="16" t="n"/>
      <c r="AP29" s="16" t="n"/>
      <c r="AQ29" s="16" t="n"/>
      <c r="AR29" s="16" t="n"/>
      <c r="AS29" s="16" t="n"/>
      <c r="AT29" s="16" t="n"/>
      <c r="AU29" s="16" t="n"/>
      <c r="AV29" s="16" t="n"/>
      <c r="AW29" s="16" t="n"/>
      <c r="AX29" s="16" t="n"/>
      <c r="AY29" s="16" t="n"/>
      <c r="AZ29" s="16" t="n"/>
      <c r="BA29" s="16" t="n"/>
      <c r="BB29" s="16" t="n"/>
      <c r="BC29" s="16" t="n"/>
      <c r="BD29" s="16" t="n"/>
      <c r="BE29" s="16" t="n"/>
      <c r="BF29" s="16" t="n"/>
      <c r="BG29" s="16" t="n"/>
      <c r="BH29" s="16" t="n"/>
      <c r="BI29" s="16" t="n"/>
      <c r="BJ29" s="16" t="n"/>
      <c r="BK29" s="16" t="n"/>
      <c r="BL29" s="16" t="n"/>
      <c r="BM29" s="16" t="n"/>
    </row>
    <row r="30">
      <c r="B30" s="13">
        <f>IF($A30="","",IFERROR(INDEX(Members!$G$2:$G$251,MATCH($A30,Members!$A$2:$A$251,0))&amp;"",""))</f>
        <v/>
      </c>
      <c r="C30" s="13">
        <f>IF($A30="","",COUNTIF($F30:$BM30,"x"))</f>
        <v/>
      </c>
      <c r="D30" s="13">
        <f>IF($A30="","",COUNTIF($F30:$BM30,"x")+COUNTIF($F30:$BM30,"a"))</f>
        <v/>
      </c>
      <c r="E30" s="15">
        <f>IF($A30="","",IF($D30=0,"",$C30/$D30))</f>
        <v/>
      </c>
      <c r="F30" s="16" t="n"/>
      <c r="G30" s="16" t="n"/>
      <c r="H30" s="16" t="n"/>
      <c r="I30" s="16" t="n"/>
      <c r="J30" s="16" t="n"/>
      <c r="K30" s="16" t="n"/>
      <c r="L30" s="16" t="n"/>
      <c r="M30" s="16" t="n"/>
      <c r="N30" s="16" t="n"/>
      <c r="O30" s="16" t="n"/>
      <c r="P30" s="16" t="n"/>
      <c r="Q30" s="16" t="n"/>
      <c r="R30" s="16" t="n"/>
      <c r="S30" s="16" t="n"/>
      <c r="T30" s="16" t="n"/>
      <c r="U30" s="16" t="n"/>
      <c r="V30" s="16" t="n"/>
      <c r="W30" s="16" t="n"/>
      <c r="X30" s="16" t="n"/>
      <c r="Y30" s="16" t="n"/>
      <c r="Z30" s="16" t="n"/>
      <c r="AA30" s="16" t="n"/>
      <c r="AB30" s="16" t="n"/>
      <c r="AC30" s="16" t="n"/>
      <c r="AD30" s="16" t="n"/>
      <c r="AE30" s="16" t="n"/>
      <c r="AF30" s="16" t="n"/>
      <c r="AG30" s="16" t="n"/>
      <c r="AH30" s="16" t="n"/>
      <c r="AI30" s="16" t="n"/>
      <c r="AJ30" s="16" t="n"/>
      <c r="AK30" s="16" t="n"/>
      <c r="AL30" s="16" t="n"/>
      <c r="AM30" s="16" t="n"/>
      <c r="AN30" s="16" t="n"/>
      <c r="AO30" s="16" t="n"/>
      <c r="AP30" s="16" t="n"/>
      <c r="AQ30" s="16" t="n"/>
      <c r="AR30" s="16" t="n"/>
      <c r="AS30" s="16" t="n"/>
      <c r="AT30" s="16" t="n"/>
      <c r="AU30" s="16" t="n"/>
      <c r="AV30" s="16" t="n"/>
      <c r="AW30" s="16" t="n"/>
      <c r="AX30" s="16" t="n"/>
      <c r="AY30" s="16" t="n"/>
      <c r="AZ30" s="16" t="n"/>
      <c r="BA30" s="16" t="n"/>
      <c r="BB30" s="16" t="n"/>
      <c r="BC30" s="16" t="n"/>
      <c r="BD30" s="16" t="n"/>
      <c r="BE30" s="16" t="n"/>
      <c r="BF30" s="16" t="n"/>
      <c r="BG30" s="16" t="n"/>
      <c r="BH30" s="16" t="n"/>
      <c r="BI30" s="16" t="n"/>
      <c r="BJ30" s="16" t="n"/>
      <c r="BK30" s="16" t="n"/>
      <c r="BL30" s="16" t="n"/>
      <c r="BM30" s="16" t="n"/>
    </row>
    <row r="31">
      <c r="B31" s="13">
        <f>IF($A31="","",IFERROR(INDEX(Members!$G$2:$G$251,MATCH($A31,Members!$A$2:$A$251,0))&amp;"",""))</f>
        <v/>
      </c>
      <c r="C31" s="13">
        <f>IF($A31="","",COUNTIF($F31:$BM31,"x"))</f>
        <v/>
      </c>
      <c r="D31" s="13">
        <f>IF($A31="","",COUNTIF($F31:$BM31,"x")+COUNTIF($F31:$BM31,"a"))</f>
        <v/>
      </c>
      <c r="E31" s="15">
        <f>IF($A31="","",IF($D31=0,"",$C31/$D31))</f>
        <v/>
      </c>
      <c r="F31" s="16" t="n"/>
      <c r="G31" s="16" t="n"/>
      <c r="H31" s="16" t="n"/>
      <c r="I31" s="16" t="n"/>
      <c r="J31" s="16" t="n"/>
      <c r="K31" s="16" t="n"/>
      <c r="L31" s="16" t="n"/>
      <c r="M31" s="16" t="n"/>
      <c r="N31" s="16" t="n"/>
      <c r="O31" s="16" t="n"/>
      <c r="P31" s="16" t="n"/>
      <c r="Q31" s="16" t="n"/>
      <c r="R31" s="16" t="n"/>
      <c r="S31" s="16" t="n"/>
      <c r="T31" s="16" t="n"/>
      <c r="U31" s="16" t="n"/>
      <c r="V31" s="16" t="n"/>
      <c r="W31" s="16" t="n"/>
      <c r="X31" s="16" t="n"/>
      <c r="Y31" s="16" t="n"/>
      <c r="Z31" s="16" t="n"/>
      <c r="AA31" s="16" t="n"/>
      <c r="AB31" s="16" t="n"/>
      <c r="AC31" s="16" t="n"/>
      <c r="AD31" s="16" t="n"/>
      <c r="AE31" s="16" t="n"/>
      <c r="AF31" s="16" t="n"/>
      <c r="AG31" s="16" t="n"/>
      <c r="AH31" s="16" t="n"/>
      <c r="AI31" s="16" t="n"/>
      <c r="AJ31" s="16" t="n"/>
      <c r="AK31" s="16" t="n"/>
      <c r="AL31" s="16" t="n"/>
      <c r="AM31" s="16" t="n"/>
      <c r="AN31" s="16" t="n"/>
      <c r="AO31" s="16" t="n"/>
      <c r="AP31" s="16" t="n"/>
      <c r="AQ31" s="16" t="n"/>
      <c r="AR31" s="16" t="n"/>
      <c r="AS31" s="16" t="n"/>
      <c r="AT31" s="16" t="n"/>
      <c r="AU31" s="16" t="n"/>
      <c r="AV31" s="16" t="n"/>
      <c r="AW31" s="16" t="n"/>
      <c r="AX31" s="16" t="n"/>
      <c r="AY31" s="16" t="n"/>
      <c r="AZ31" s="16" t="n"/>
      <c r="BA31" s="16" t="n"/>
      <c r="BB31" s="16" t="n"/>
      <c r="BC31" s="16" t="n"/>
      <c r="BD31" s="16" t="n"/>
      <c r="BE31" s="16" t="n"/>
      <c r="BF31" s="16" t="n"/>
      <c r="BG31" s="16" t="n"/>
      <c r="BH31" s="16" t="n"/>
      <c r="BI31" s="16" t="n"/>
      <c r="BJ31" s="16" t="n"/>
      <c r="BK31" s="16" t="n"/>
      <c r="BL31" s="16" t="n"/>
      <c r="BM31" s="16" t="n"/>
    </row>
    <row r="32">
      <c r="B32" s="13">
        <f>IF($A32="","",IFERROR(INDEX(Members!$G$2:$G$251,MATCH($A32,Members!$A$2:$A$251,0))&amp;"",""))</f>
        <v/>
      </c>
      <c r="C32" s="13">
        <f>IF($A32="","",COUNTIF($F32:$BM32,"x"))</f>
        <v/>
      </c>
      <c r="D32" s="13">
        <f>IF($A32="","",COUNTIF($F32:$BM32,"x")+COUNTIF($F32:$BM32,"a"))</f>
        <v/>
      </c>
      <c r="E32" s="15">
        <f>IF($A32="","",IF($D32=0,"",$C32/$D32))</f>
        <v/>
      </c>
      <c r="F32" s="16" t="n"/>
      <c r="G32" s="16" t="n"/>
      <c r="H32" s="16" t="n"/>
      <c r="I32" s="16" t="n"/>
      <c r="J32" s="16" t="n"/>
      <c r="K32" s="16" t="n"/>
      <c r="L32" s="16" t="n"/>
      <c r="M32" s="16" t="n"/>
      <c r="N32" s="16" t="n"/>
      <c r="O32" s="16" t="n"/>
      <c r="P32" s="16" t="n"/>
      <c r="Q32" s="16" t="n"/>
      <c r="R32" s="16" t="n"/>
      <c r="S32" s="16" t="n"/>
      <c r="T32" s="16" t="n"/>
      <c r="U32" s="16" t="n"/>
      <c r="V32" s="16" t="n"/>
      <c r="W32" s="16" t="n"/>
      <c r="X32" s="16" t="n"/>
      <c r="Y32" s="16" t="n"/>
      <c r="Z32" s="16" t="n"/>
      <c r="AA32" s="16" t="n"/>
      <c r="AB32" s="16" t="n"/>
      <c r="AC32" s="16" t="n"/>
      <c r="AD32" s="16" t="n"/>
      <c r="AE32" s="16" t="n"/>
      <c r="AF32" s="16" t="n"/>
      <c r="AG32" s="16" t="n"/>
      <c r="AH32" s="16" t="n"/>
      <c r="AI32" s="16" t="n"/>
      <c r="AJ32" s="16" t="n"/>
      <c r="AK32" s="16" t="n"/>
      <c r="AL32" s="16" t="n"/>
      <c r="AM32" s="16" t="n"/>
      <c r="AN32" s="16" t="n"/>
      <c r="AO32" s="16" t="n"/>
      <c r="AP32" s="16" t="n"/>
      <c r="AQ32" s="16" t="n"/>
      <c r="AR32" s="16" t="n"/>
      <c r="AS32" s="16" t="n"/>
      <c r="AT32" s="16" t="n"/>
      <c r="AU32" s="16" t="n"/>
      <c r="AV32" s="16" t="n"/>
      <c r="AW32" s="16" t="n"/>
      <c r="AX32" s="16" t="n"/>
      <c r="AY32" s="16" t="n"/>
      <c r="AZ32" s="16" t="n"/>
      <c r="BA32" s="16" t="n"/>
      <c r="BB32" s="16" t="n"/>
      <c r="BC32" s="16" t="n"/>
      <c r="BD32" s="16" t="n"/>
      <c r="BE32" s="16" t="n"/>
      <c r="BF32" s="16" t="n"/>
      <c r="BG32" s="16" t="n"/>
      <c r="BH32" s="16" t="n"/>
      <c r="BI32" s="16" t="n"/>
      <c r="BJ32" s="16" t="n"/>
      <c r="BK32" s="16" t="n"/>
      <c r="BL32" s="16" t="n"/>
      <c r="BM32" s="16" t="n"/>
    </row>
    <row r="33">
      <c r="B33" s="13">
        <f>IF($A33="","",IFERROR(INDEX(Members!$G$2:$G$251,MATCH($A33,Members!$A$2:$A$251,0))&amp;"",""))</f>
        <v/>
      </c>
      <c r="C33" s="13">
        <f>IF($A33="","",COUNTIF($F33:$BM33,"x"))</f>
        <v/>
      </c>
      <c r="D33" s="13">
        <f>IF($A33="","",COUNTIF($F33:$BM33,"x")+COUNTIF($F33:$BM33,"a"))</f>
        <v/>
      </c>
      <c r="E33" s="15">
        <f>IF($A33="","",IF($D33=0,"",$C33/$D33))</f>
        <v/>
      </c>
      <c r="F33" s="16" t="n"/>
      <c r="G33" s="16" t="n"/>
      <c r="H33" s="16" t="n"/>
      <c r="I33" s="16" t="n"/>
      <c r="J33" s="16" t="n"/>
      <c r="K33" s="16" t="n"/>
      <c r="L33" s="16" t="n"/>
      <c r="M33" s="16" t="n"/>
      <c r="N33" s="16" t="n"/>
      <c r="O33" s="16" t="n"/>
      <c r="P33" s="16" t="n"/>
      <c r="Q33" s="16" t="n"/>
      <c r="R33" s="16" t="n"/>
      <c r="S33" s="16" t="n"/>
      <c r="T33" s="16" t="n"/>
      <c r="U33" s="16" t="n"/>
      <c r="V33" s="16" t="n"/>
      <c r="W33" s="16" t="n"/>
      <c r="X33" s="16" t="n"/>
      <c r="Y33" s="16" t="n"/>
      <c r="Z33" s="16" t="n"/>
      <c r="AA33" s="16" t="n"/>
      <c r="AB33" s="16" t="n"/>
      <c r="AC33" s="16" t="n"/>
      <c r="AD33" s="16" t="n"/>
      <c r="AE33" s="16" t="n"/>
      <c r="AF33" s="16" t="n"/>
      <c r="AG33" s="16" t="n"/>
      <c r="AH33" s="16" t="n"/>
      <c r="AI33" s="16" t="n"/>
      <c r="AJ33" s="16" t="n"/>
      <c r="AK33" s="16" t="n"/>
      <c r="AL33" s="16" t="n"/>
      <c r="AM33" s="16" t="n"/>
      <c r="AN33" s="16" t="n"/>
      <c r="AO33" s="16" t="n"/>
      <c r="AP33" s="16" t="n"/>
      <c r="AQ33" s="16" t="n"/>
      <c r="AR33" s="16" t="n"/>
      <c r="AS33" s="16" t="n"/>
      <c r="AT33" s="16" t="n"/>
      <c r="AU33" s="16" t="n"/>
      <c r="AV33" s="16" t="n"/>
      <c r="AW33" s="16" t="n"/>
      <c r="AX33" s="16" t="n"/>
      <c r="AY33" s="16" t="n"/>
      <c r="AZ33" s="16" t="n"/>
      <c r="BA33" s="16" t="n"/>
      <c r="BB33" s="16" t="n"/>
      <c r="BC33" s="16" t="n"/>
      <c r="BD33" s="16" t="n"/>
      <c r="BE33" s="16" t="n"/>
      <c r="BF33" s="16" t="n"/>
      <c r="BG33" s="16" t="n"/>
      <c r="BH33" s="16" t="n"/>
      <c r="BI33" s="16" t="n"/>
      <c r="BJ33" s="16" t="n"/>
      <c r="BK33" s="16" t="n"/>
      <c r="BL33" s="16" t="n"/>
      <c r="BM33" s="16" t="n"/>
    </row>
    <row r="34">
      <c r="B34" s="13">
        <f>IF($A34="","",IFERROR(INDEX(Members!$G$2:$G$251,MATCH($A34,Members!$A$2:$A$251,0))&amp;"",""))</f>
        <v/>
      </c>
      <c r="C34" s="13">
        <f>IF($A34="","",COUNTIF($F34:$BM34,"x"))</f>
        <v/>
      </c>
      <c r="D34" s="13">
        <f>IF($A34="","",COUNTIF($F34:$BM34,"x")+COUNTIF($F34:$BM34,"a"))</f>
        <v/>
      </c>
      <c r="E34" s="15">
        <f>IF($A34="","",IF($D34=0,"",$C34/$D34))</f>
        <v/>
      </c>
      <c r="F34" s="16" t="n"/>
      <c r="G34" s="16" t="n"/>
      <c r="H34" s="16" t="n"/>
      <c r="I34" s="16" t="n"/>
      <c r="J34" s="16" t="n"/>
      <c r="K34" s="16" t="n"/>
      <c r="L34" s="16" t="n"/>
      <c r="M34" s="16" t="n"/>
      <c r="N34" s="16" t="n"/>
      <c r="O34" s="16" t="n"/>
      <c r="P34" s="16" t="n"/>
      <c r="Q34" s="16" t="n"/>
      <c r="R34" s="16" t="n"/>
      <c r="S34" s="16" t="n"/>
      <c r="T34" s="16" t="n"/>
      <c r="U34" s="16" t="n"/>
      <c r="V34" s="16" t="n"/>
      <c r="W34" s="16" t="n"/>
      <c r="X34" s="16" t="n"/>
      <c r="Y34" s="16" t="n"/>
      <c r="Z34" s="16" t="n"/>
      <c r="AA34" s="16" t="n"/>
      <c r="AB34" s="16" t="n"/>
      <c r="AC34" s="16" t="n"/>
      <c r="AD34" s="16" t="n"/>
      <c r="AE34" s="16" t="n"/>
      <c r="AF34" s="16" t="n"/>
      <c r="AG34" s="16" t="n"/>
      <c r="AH34" s="16" t="n"/>
      <c r="AI34" s="16" t="n"/>
      <c r="AJ34" s="16" t="n"/>
      <c r="AK34" s="16" t="n"/>
      <c r="AL34" s="16" t="n"/>
      <c r="AM34" s="16" t="n"/>
      <c r="AN34" s="16" t="n"/>
      <c r="AO34" s="16" t="n"/>
      <c r="AP34" s="16" t="n"/>
      <c r="AQ34" s="16" t="n"/>
      <c r="AR34" s="16" t="n"/>
      <c r="AS34" s="16" t="n"/>
      <c r="AT34" s="16" t="n"/>
      <c r="AU34" s="16" t="n"/>
      <c r="AV34" s="16" t="n"/>
      <c r="AW34" s="16" t="n"/>
      <c r="AX34" s="16" t="n"/>
      <c r="AY34" s="16" t="n"/>
      <c r="AZ34" s="16" t="n"/>
      <c r="BA34" s="16" t="n"/>
      <c r="BB34" s="16" t="n"/>
      <c r="BC34" s="16" t="n"/>
      <c r="BD34" s="16" t="n"/>
      <c r="BE34" s="16" t="n"/>
      <c r="BF34" s="16" t="n"/>
      <c r="BG34" s="16" t="n"/>
      <c r="BH34" s="16" t="n"/>
      <c r="BI34" s="16" t="n"/>
      <c r="BJ34" s="16" t="n"/>
      <c r="BK34" s="16" t="n"/>
      <c r="BL34" s="16" t="n"/>
      <c r="BM34" s="16" t="n"/>
    </row>
    <row r="35">
      <c r="B35" s="13">
        <f>IF($A35="","",IFERROR(INDEX(Members!$G$2:$G$251,MATCH($A35,Members!$A$2:$A$251,0))&amp;"",""))</f>
        <v/>
      </c>
      <c r="C35" s="13">
        <f>IF($A35="","",COUNTIF($F35:$BM35,"x"))</f>
        <v/>
      </c>
      <c r="D35" s="13">
        <f>IF($A35="","",COUNTIF($F35:$BM35,"x")+COUNTIF($F35:$BM35,"a"))</f>
        <v/>
      </c>
      <c r="E35" s="15">
        <f>IF($A35="","",IF($D35=0,"",$C35/$D35))</f>
        <v/>
      </c>
      <c r="F35" s="16" t="n"/>
      <c r="G35" s="16" t="n"/>
      <c r="H35" s="16" t="n"/>
      <c r="I35" s="16" t="n"/>
      <c r="J35" s="16" t="n"/>
      <c r="K35" s="16" t="n"/>
      <c r="L35" s="16" t="n"/>
      <c r="M35" s="16" t="n"/>
      <c r="N35" s="16" t="n"/>
      <c r="O35" s="16" t="n"/>
      <c r="P35" s="16" t="n"/>
      <c r="Q35" s="16" t="n"/>
      <c r="R35" s="16" t="n"/>
      <c r="S35" s="16" t="n"/>
      <c r="T35" s="16" t="n"/>
      <c r="U35" s="16" t="n"/>
      <c r="V35" s="16" t="n"/>
      <c r="W35" s="16" t="n"/>
      <c r="X35" s="16" t="n"/>
      <c r="Y35" s="16" t="n"/>
      <c r="Z35" s="16" t="n"/>
      <c r="AA35" s="16" t="n"/>
      <c r="AB35" s="16" t="n"/>
      <c r="AC35" s="16" t="n"/>
      <c r="AD35" s="16" t="n"/>
      <c r="AE35" s="16" t="n"/>
      <c r="AF35" s="16" t="n"/>
      <c r="AG35" s="16" t="n"/>
      <c r="AH35" s="16" t="n"/>
      <c r="AI35" s="16" t="n"/>
      <c r="AJ35" s="16" t="n"/>
      <c r="AK35" s="16" t="n"/>
      <c r="AL35" s="16" t="n"/>
      <c r="AM35" s="16" t="n"/>
      <c r="AN35" s="16" t="n"/>
      <c r="AO35" s="16" t="n"/>
      <c r="AP35" s="16" t="n"/>
      <c r="AQ35" s="16" t="n"/>
      <c r="AR35" s="16" t="n"/>
      <c r="AS35" s="16" t="n"/>
      <c r="AT35" s="16" t="n"/>
      <c r="AU35" s="16" t="n"/>
      <c r="AV35" s="16" t="n"/>
      <c r="AW35" s="16" t="n"/>
      <c r="AX35" s="16" t="n"/>
      <c r="AY35" s="16" t="n"/>
      <c r="AZ35" s="16" t="n"/>
      <c r="BA35" s="16" t="n"/>
      <c r="BB35" s="16" t="n"/>
      <c r="BC35" s="16" t="n"/>
      <c r="BD35" s="16" t="n"/>
      <c r="BE35" s="16" t="n"/>
      <c r="BF35" s="16" t="n"/>
      <c r="BG35" s="16" t="n"/>
      <c r="BH35" s="16" t="n"/>
      <c r="BI35" s="16" t="n"/>
      <c r="BJ35" s="16" t="n"/>
      <c r="BK35" s="16" t="n"/>
      <c r="BL35" s="16" t="n"/>
      <c r="BM35" s="16" t="n"/>
    </row>
    <row r="36">
      <c r="B36" s="13">
        <f>IF($A36="","",IFERROR(INDEX(Members!$G$2:$G$251,MATCH($A36,Members!$A$2:$A$251,0))&amp;"",""))</f>
        <v/>
      </c>
      <c r="C36" s="13">
        <f>IF($A36="","",COUNTIF($F36:$BM36,"x"))</f>
        <v/>
      </c>
      <c r="D36" s="13">
        <f>IF($A36="","",COUNTIF($F36:$BM36,"x")+COUNTIF($F36:$BM36,"a"))</f>
        <v/>
      </c>
      <c r="E36" s="15">
        <f>IF($A36="","",IF($D36=0,"",$C36/$D36))</f>
        <v/>
      </c>
      <c r="F36" s="16" t="n"/>
      <c r="G36" s="16" t="n"/>
      <c r="H36" s="16" t="n"/>
      <c r="I36" s="16" t="n"/>
      <c r="J36" s="16" t="n"/>
      <c r="K36" s="16" t="n"/>
      <c r="L36" s="16" t="n"/>
      <c r="M36" s="16" t="n"/>
      <c r="N36" s="16" t="n"/>
      <c r="O36" s="16" t="n"/>
      <c r="P36" s="16" t="n"/>
      <c r="Q36" s="16" t="n"/>
      <c r="R36" s="16" t="n"/>
      <c r="S36" s="16" t="n"/>
      <c r="T36" s="16" t="n"/>
      <c r="U36" s="16" t="n"/>
      <c r="V36" s="16" t="n"/>
      <c r="W36" s="16" t="n"/>
      <c r="X36" s="16" t="n"/>
      <c r="Y36" s="16" t="n"/>
      <c r="Z36" s="16" t="n"/>
      <c r="AA36" s="16" t="n"/>
      <c r="AB36" s="16" t="n"/>
      <c r="AC36" s="16" t="n"/>
      <c r="AD36" s="16" t="n"/>
      <c r="AE36" s="16" t="n"/>
      <c r="AF36" s="16" t="n"/>
      <c r="AG36" s="16" t="n"/>
      <c r="AH36" s="16" t="n"/>
      <c r="AI36" s="16" t="n"/>
      <c r="AJ36" s="16" t="n"/>
      <c r="AK36" s="16" t="n"/>
      <c r="AL36" s="16" t="n"/>
      <c r="AM36" s="16" t="n"/>
      <c r="AN36" s="16" t="n"/>
      <c r="AO36" s="16" t="n"/>
      <c r="AP36" s="16" t="n"/>
      <c r="AQ36" s="16" t="n"/>
      <c r="AR36" s="16" t="n"/>
      <c r="AS36" s="16" t="n"/>
      <c r="AT36" s="16" t="n"/>
      <c r="AU36" s="16" t="n"/>
      <c r="AV36" s="16" t="n"/>
      <c r="AW36" s="16" t="n"/>
      <c r="AX36" s="16" t="n"/>
      <c r="AY36" s="16" t="n"/>
      <c r="AZ36" s="16" t="n"/>
      <c r="BA36" s="16" t="n"/>
      <c r="BB36" s="16" t="n"/>
      <c r="BC36" s="16" t="n"/>
      <c r="BD36" s="16" t="n"/>
      <c r="BE36" s="16" t="n"/>
      <c r="BF36" s="16" t="n"/>
      <c r="BG36" s="16" t="n"/>
      <c r="BH36" s="16" t="n"/>
      <c r="BI36" s="16" t="n"/>
      <c r="BJ36" s="16" t="n"/>
      <c r="BK36" s="16" t="n"/>
      <c r="BL36" s="16" t="n"/>
      <c r="BM36" s="16" t="n"/>
    </row>
    <row r="37">
      <c r="B37" s="13">
        <f>IF($A37="","",IFERROR(INDEX(Members!$G$2:$G$251,MATCH($A37,Members!$A$2:$A$251,0))&amp;"",""))</f>
        <v/>
      </c>
      <c r="C37" s="13">
        <f>IF($A37="","",COUNTIF($F37:$BM37,"x"))</f>
        <v/>
      </c>
      <c r="D37" s="13">
        <f>IF($A37="","",COUNTIF($F37:$BM37,"x")+COUNTIF($F37:$BM37,"a"))</f>
        <v/>
      </c>
      <c r="E37" s="15">
        <f>IF($A37="","",IF($D37=0,"",$C37/$D37))</f>
        <v/>
      </c>
      <c r="F37" s="16" t="n"/>
      <c r="G37" s="16" t="n"/>
      <c r="H37" s="16" t="n"/>
      <c r="I37" s="16" t="n"/>
      <c r="J37" s="16" t="n"/>
      <c r="K37" s="16" t="n"/>
      <c r="L37" s="16" t="n"/>
      <c r="M37" s="16" t="n"/>
      <c r="N37" s="16" t="n"/>
      <c r="O37" s="16" t="n"/>
      <c r="P37" s="16" t="n"/>
      <c r="Q37" s="16" t="n"/>
      <c r="R37" s="16" t="n"/>
      <c r="S37" s="16" t="n"/>
      <c r="T37" s="16" t="n"/>
      <c r="U37" s="16" t="n"/>
      <c r="V37" s="16" t="n"/>
      <c r="W37" s="16" t="n"/>
      <c r="X37" s="16" t="n"/>
      <c r="Y37" s="16" t="n"/>
      <c r="Z37" s="16" t="n"/>
      <c r="AA37" s="16" t="n"/>
      <c r="AB37" s="16" t="n"/>
      <c r="AC37" s="16" t="n"/>
      <c r="AD37" s="16" t="n"/>
      <c r="AE37" s="16" t="n"/>
      <c r="AF37" s="16" t="n"/>
      <c r="AG37" s="16" t="n"/>
      <c r="AH37" s="16" t="n"/>
      <c r="AI37" s="16" t="n"/>
      <c r="AJ37" s="16" t="n"/>
      <c r="AK37" s="16" t="n"/>
      <c r="AL37" s="16" t="n"/>
      <c r="AM37" s="16" t="n"/>
      <c r="AN37" s="16" t="n"/>
      <c r="AO37" s="16" t="n"/>
      <c r="AP37" s="16" t="n"/>
      <c r="AQ37" s="16" t="n"/>
      <c r="AR37" s="16" t="n"/>
      <c r="AS37" s="16" t="n"/>
      <c r="AT37" s="16" t="n"/>
      <c r="AU37" s="16" t="n"/>
      <c r="AV37" s="16" t="n"/>
      <c r="AW37" s="16" t="n"/>
      <c r="AX37" s="16" t="n"/>
      <c r="AY37" s="16" t="n"/>
      <c r="AZ37" s="16" t="n"/>
      <c r="BA37" s="16" t="n"/>
      <c r="BB37" s="16" t="n"/>
      <c r="BC37" s="16" t="n"/>
      <c r="BD37" s="16" t="n"/>
      <c r="BE37" s="16" t="n"/>
      <c r="BF37" s="16" t="n"/>
      <c r="BG37" s="16" t="n"/>
      <c r="BH37" s="16" t="n"/>
      <c r="BI37" s="16" t="n"/>
      <c r="BJ37" s="16" t="n"/>
      <c r="BK37" s="16" t="n"/>
      <c r="BL37" s="16" t="n"/>
      <c r="BM37" s="16" t="n"/>
    </row>
    <row r="38">
      <c r="B38" s="13">
        <f>IF($A38="","",IFERROR(INDEX(Members!$G$2:$G$251,MATCH($A38,Members!$A$2:$A$251,0))&amp;"",""))</f>
        <v/>
      </c>
      <c r="C38" s="13">
        <f>IF($A38="","",COUNTIF($F38:$BM38,"x"))</f>
        <v/>
      </c>
      <c r="D38" s="13">
        <f>IF($A38="","",COUNTIF($F38:$BM38,"x")+COUNTIF($F38:$BM38,"a"))</f>
        <v/>
      </c>
      <c r="E38" s="15">
        <f>IF($A38="","",IF($D38=0,"",$C38/$D38))</f>
        <v/>
      </c>
      <c r="F38" s="16" t="n"/>
      <c r="G38" s="16" t="n"/>
      <c r="H38" s="16" t="n"/>
      <c r="I38" s="16" t="n"/>
      <c r="J38" s="16" t="n"/>
      <c r="K38" s="16" t="n"/>
      <c r="L38" s="16" t="n"/>
      <c r="M38" s="16" t="n"/>
      <c r="N38" s="16" t="n"/>
      <c r="O38" s="16" t="n"/>
      <c r="P38" s="16" t="n"/>
      <c r="Q38" s="16" t="n"/>
      <c r="R38" s="16" t="n"/>
      <c r="S38" s="16" t="n"/>
      <c r="T38" s="16" t="n"/>
      <c r="U38" s="16" t="n"/>
      <c r="V38" s="16" t="n"/>
      <c r="W38" s="16" t="n"/>
      <c r="X38" s="16" t="n"/>
      <c r="Y38" s="16" t="n"/>
      <c r="Z38" s="16" t="n"/>
      <c r="AA38" s="16" t="n"/>
      <c r="AB38" s="16" t="n"/>
      <c r="AC38" s="16" t="n"/>
      <c r="AD38" s="16" t="n"/>
      <c r="AE38" s="16" t="n"/>
      <c r="AF38" s="16" t="n"/>
      <c r="AG38" s="16" t="n"/>
      <c r="AH38" s="16" t="n"/>
      <c r="AI38" s="16" t="n"/>
      <c r="AJ38" s="16" t="n"/>
      <c r="AK38" s="16" t="n"/>
      <c r="AL38" s="16" t="n"/>
      <c r="AM38" s="16" t="n"/>
      <c r="AN38" s="16" t="n"/>
      <c r="AO38" s="16" t="n"/>
      <c r="AP38" s="16" t="n"/>
      <c r="AQ38" s="16" t="n"/>
      <c r="AR38" s="16" t="n"/>
      <c r="AS38" s="16" t="n"/>
      <c r="AT38" s="16" t="n"/>
      <c r="AU38" s="16" t="n"/>
      <c r="AV38" s="16" t="n"/>
      <c r="AW38" s="16" t="n"/>
      <c r="AX38" s="16" t="n"/>
      <c r="AY38" s="16" t="n"/>
      <c r="AZ38" s="16" t="n"/>
      <c r="BA38" s="16" t="n"/>
      <c r="BB38" s="16" t="n"/>
      <c r="BC38" s="16" t="n"/>
      <c r="BD38" s="16" t="n"/>
      <c r="BE38" s="16" t="n"/>
      <c r="BF38" s="16" t="n"/>
      <c r="BG38" s="16" t="n"/>
      <c r="BH38" s="16" t="n"/>
      <c r="BI38" s="16" t="n"/>
      <c r="BJ38" s="16" t="n"/>
      <c r="BK38" s="16" t="n"/>
      <c r="BL38" s="16" t="n"/>
      <c r="BM38" s="16" t="n"/>
    </row>
    <row r="39">
      <c r="B39" s="13">
        <f>IF($A39="","",IFERROR(INDEX(Members!$G$2:$G$251,MATCH($A39,Members!$A$2:$A$251,0))&amp;"",""))</f>
        <v/>
      </c>
      <c r="C39" s="13">
        <f>IF($A39="","",COUNTIF($F39:$BM39,"x"))</f>
        <v/>
      </c>
      <c r="D39" s="13">
        <f>IF($A39="","",COUNTIF($F39:$BM39,"x")+COUNTIF($F39:$BM39,"a"))</f>
        <v/>
      </c>
      <c r="E39" s="15">
        <f>IF($A39="","",IF($D39=0,"",$C39/$D39))</f>
        <v/>
      </c>
      <c r="F39" s="16" t="n"/>
      <c r="G39" s="16" t="n"/>
      <c r="H39" s="16" t="n"/>
      <c r="I39" s="16" t="n"/>
      <c r="J39" s="16" t="n"/>
      <c r="K39" s="16" t="n"/>
      <c r="L39" s="16" t="n"/>
      <c r="M39" s="16" t="n"/>
      <c r="N39" s="16" t="n"/>
      <c r="O39" s="16" t="n"/>
      <c r="P39" s="16" t="n"/>
      <c r="Q39" s="16" t="n"/>
      <c r="R39" s="16" t="n"/>
      <c r="S39" s="16" t="n"/>
      <c r="T39" s="16" t="n"/>
      <c r="U39" s="16" t="n"/>
      <c r="V39" s="16" t="n"/>
      <c r="W39" s="16" t="n"/>
      <c r="X39" s="16" t="n"/>
      <c r="Y39" s="16" t="n"/>
      <c r="Z39" s="16" t="n"/>
      <c r="AA39" s="16" t="n"/>
      <c r="AB39" s="16" t="n"/>
      <c r="AC39" s="16" t="n"/>
      <c r="AD39" s="16" t="n"/>
      <c r="AE39" s="16" t="n"/>
      <c r="AF39" s="16" t="n"/>
      <c r="AG39" s="16" t="n"/>
      <c r="AH39" s="16" t="n"/>
      <c r="AI39" s="16" t="n"/>
      <c r="AJ39" s="16" t="n"/>
      <c r="AK39" s="16" t="n"/>
      <c r="AL39" s="16" t="n"/>
      <c r="AM39" s="16" t="n"/>
      <c r="AN39" s="16" t="n"/>
      <c r="AO39" s="16" t="n"/>
      <c r="AP39" s="16" t="n"/>
      <c r="AQ39" s="16" t="n"/>
      <c r="AR39" s="16" t="n"/>
      <c r="AS39" s="16" t="n"/>
      <c r="AT39" s="16" t="n"/>
      <c r="AU39" s="16" t="n"/>
      <c r="AV39" s="16" t="n"/>
      <c r="AW39" s="16" t="n"/>
      <c r="AX39" s="16" t="n"/>
      <c r="AY39" s="16" t="n"/>
      <c r="AZ39" s="16" t="n"/>
      <c r="BA39" s="16" t="n"/>
      <c r="BB39" s="16" t="n"/>
      <c r="BC39" s="16" t="n"/>
      <c r="BD39" s="16" t="n"/>
      <c r="BE39" s="16" t="n"/>
      <c r="BF39" s="16" t="n"/>
      <c r="BG39" s="16" t="n"/>
      <c r="BH39" s="16" t="n"/>
      <c r="BI39" s="16" t="n"/>
      <c r="BJ39" s="16" t="n"/>
      <c r="BK39" s="16" t="n"/>
      <c r="BL39" s="16" t="n"/>
      <c r="BM39" s="16" t="n"/>
    </row>
    <row r="40">
      <c r="B40" s="13">
        <f>IF($A40="","",IFERROR(INDEX(Members!$G$2:$G$251,MATCH($A40,Members!$A$2:$A$251,0))&amp;"",""))</f>
        <v/>
      </c>
      <c r="C40" s="13">
        <f>IF($A40="","",COUNTIF($F40:$BM40,"x"))</f>
        <v/>
      </c>
      <c r="D40" s="13">
        <f>IF($A40="","",COUNTIF($F40:$BM40,"x")+COUNTIF($F40:$BM40,"a"))</f>
        <v/>
      </c>
      <c r="E40" s="15">
        <f>IF($A40="","",IF($D40=0,"",$C40/$D40))</f>
        <v/>
      </c>
      <c r="F40" s="16" t="n"/>
      <c r="G40" s="16" t="n"/>
      <c r="H40" s="16" t="n"/>
      <c r="I40" s="16" t="n"/>
      <c r="J40" s="16" t="n"/>
      <c r="K40" s="16" t="n"/>
      <c r="L40" s="16" t="n"/>
      <c r="M40" s="16" t="n"/>
      <c r="N40" s="16" t="n"/>
      <c r="O40" s="16" t="n"/>
      <c r="P40" s="16" t="n"/>
      <c r="Q40" s="16" t="n"/>
      <c r="R40" s="16" t="n"/>
      <c r="S40" s="16" t="n"/>
      <c r="T40" s="16" t="n"/>
      <c r="U40" s="16" t="n"/>
      <c r="V40" s="16" t="n"/>
      <c r="W40" s="16" t="n"/>
      <c r="X40" s="16" t="n"/>
      <c r="Y40" s="16" t="n"/>
      <c r="Z40" s="16" t="n"/>
      <c r="AA40" s="16" t="n"/>
      <c r="AB40" s="16" t="n"/>
      <c r="AC40" s="16" t="n"/>
      <c r="AD40" s="16" t="n"/>
      <c r="AE40" s="16" t="n"/>
      <c r="AF40" s="16" t="n"/>
      <c r="AG40" s="16" t="n"/>
      <c r="AH40" s="16" t="n"/>
      <c r="AI40" s="16" t="n"/>
      <c r="AJ40" s="16" t="n"/>
      <c r="AK40" s="16" t="n"/>
      <c r="AL40" s="16" t="n"/>
      <c r="AM40" s="16" t="n"/>
      <c r="AN40" s="16" t="n"/>
      <c r="AO40" s="16" t="n"/>
      <c r="AP40" s="16" t="n"/>
      <c r="AQ40" s="16" t="n"/>
      <c r="AR40" s="16" t="n"/>
      <c r="AS40" s="16" t="n"/>
      <c r="AT40" s="16" t="n"/>
      <c r="AU40" s="16" t="n"/>
      <c r="AV40" s="16" t="n"/>
      <c r="AW40" s="16" t="n"/>
      <c r="AX40" s="16" t="n"/>
      <c r="AY40" s="16" t="n"/>
      <c r="AZ40" s="16" t="n"/>
      <c r="BA40" s="16" t="n"/>
      <c r="BB40" s="16" t="n"/>
      <c r="BC40" s="16" t="n"/>
      <c r="BD40" s="16" t="n"/>
      <c r="BE40" s="16" t="n"/>
      <c r="BF40" s="16" t="n"/>
      <c r="BG40" s="16" t="n"/>
      <c r="BH40" s="16" t="n"/>
      <c r="BI40" s="16" t="n"/>
      <c r="BJ40" s="16" t="n"/>
      <c r="BK40" s="16" t="n"/>
      <c r="BL40" s="16" t="n"/>
      <c r="BM40" s="16" t="n"/>
    </row>
    <row r="41">
      <c r="B41" s="13">
        <f>IF($A41="","",IFERROR(INDEX(Members!$G$2:$G$251,MATCH($A41,Members!$A$2:$A$251,0))&amp;"",""))</f>
        <v/>
      </c>
      <c r="C41" s="13">
        <f>IF($A41="","",COUNTIF($F41:$BM41,"x"))</f>
        <v/>
      </c>
      <c r="D41" s="13">
        <f>IF($A41="","",COUNTIF($F41:$BM41,"x")+COUNTIF($F41:$BM41,"a"))</f>
        <v/>
      </c>
      <c r="E41" s="15">
        <f>IF($A41="","",IF($D41=0,"",$C41/$D41))</f>
        <v/>
      </c>
      <c r="F41" s="16" t="n"/>
      <c r="G41" s="16" t="n"/>
      <c r="H41" s="16" t="n"/>
      <c r="I41" s="16" t="n"/>
      <c r="J41" s="16" t="n"/>
      <c r="K41" s="16" t="n"/>
      <c r="L41" s="16" t="n"/>
      <c r="M41" s="16" t="n"/>
      <c r="N41" s="16" t="n"/>
      <c r="O41" s="16" t="n"/>
      <c r="P41" s="16" t="n"/>
      <c r="Q41" s="16" t="n"/>
      <c r="R41" s="16" t="n"/>
      <c r="S41" s="16" t="n"/>
      <c r="T41" s="16" t="n"/>
      <c r="U41" s="16" t="n"/>
      <c r="V41" s="16" t="n"/>
      <c r="W41" s="16" t="n"/>
      <c r="X41" s="16" t="n"/>
      <c r="Y41" s="16" t="n"/>
      <c r="Z41" s="16" t="n"/>
      <c r="AA41" s="16" t="n"/>
      <c r="AB41" s="16" t="n"/>
      <c r="AC41" s="16" t="n"/>
      <c r="AD41" s="16" t="n"/>
      <c r="AE41" s="16" t="n"/>
      <c r="AF41" s="16" t="n"/>
      <c r="AG41" s="16" t="n"/>
      <c r="AH41" s="16" t="n"/>
      <c r="AI41" s="16" t="n"/>
      <c r="AJ41" s="16" t="n"/>
      <c r="AK41" s="16" t="n"/>
      <c r="AL41" s="16" t="n"/>
      <c r="AM41" s="16" t="n"/>
      <c r="AN41" s="16" t="n"/>
      <c r="AO41" s="16" t="n"/>
      <c r="AP41" s="16" t="n"/>
      <c r="AQ41" s="16" t="n"/>
      <c r="AR41" s="16" t="n"/>
      <c r="AS41" s="16" t="n"/>
      <c r="AT41" s="16" t="n"/>
      <c r="AU41" s="16" t="n"/>
      <c r="AV41" s="16" t="n"/>
      <c r="AW41" s="16" t="n"/>
      <c r="AX41" s="16" t="n"/>
      <c r="AY41" s="16" t="n"/>
      <c r="AZ41" s="16" t="n"/>
      <c r="BA41" s="16" t="n"/>
      <c r="BB41" s="16" t="n"/>
      <c r="BC41" s="16" t="n"/>
      <c r="BD41" s="16" t="n"/>
      <c r="BE41" s="16" t="n"/>
      <c r="BF41" s="16" t="n"/>
      <c r="BG41" s="16" t="n"/>
      <c r="BH41" s="16" t="n"/>
      <c r="BI41" s="16" t="n"/>
      <c r="BJ41" s="16" t="n"/>
      <c r="BK41" s="16" t="n"/>
      <c r="BL41" s="16" t="n"/>
      <c r="BM41" s="16" t="n"/>
    </row>
    <row r="42">
      <c r="B42" s="13">
        <f>IF($A42="","",IFERROR(INDEX(Members!$G$2:$G$251,MATCH($A42,Members!$A$2:$A$251,0))&amp;"",""))</f>
        <v/>
      </c>
      <c r="C42" s="13">
        <f>IF($A42="","",COUNTIF($F42:$BM42,"x"))</f>
        <v/>
      </c>
      <c r="D42" s="13">
        <f>IF($A42="","",COUNTIF($F42:$BM42,"x")+COUNTIF($F42:$BM42,"a"))</f>
        <v/>
      </c>
      <c r="E42" s="15">
        <f>IF($A42="","",IF($D42=0,"",$C42/$D42))</f>
        <v/>
      </c>
      <c r="F42" s="16" t="n"/>
      <c r="G42" s="16" t="n"/>
      <c r="H42" s="16" t="n"/>
      <c r="I42" s="16" t="n"/>
      <c r="J42" s="16" t="n"/>
      <c r="K42" s="16" t="n"/>
      <c r="L42" s="16" t="n"/>
      <c r="M42" s="16" t="n"/>
      <c r="N42" s="16" t="n"/>
      <c r="O42" s="16" t="n"/>
      <c r="P42" s="16" t="n"/>
      <c r="Q42" s="16" t="n"/>
      <c r="R42" s="16" t="n"/>
      <c r="S42" s="16" t="n"/>
      <c r="T42" s="16" t="n"/>
      <c r="U42" s="16" t="n"/>
      <c r="V42" s="16" t="n"/>
      <c r="W42" s="16" t="n"/>
      <c r="X42" s="16" t="n"/>
      <c r="Y42" s="16" t="n"/>
      <c r="Z42" s="16" t="n"/>
      <c r="AA42" s="16" t="n"/>
      <c r="AB42" s="16" t="n"/>
      <c r="AC42" s="16" t="n"/>
      <c r="AD42" s="16" t="n"/>
      <c r="AE42" s="16" t="n"/>
      <c r="AF42" s="16" t="n"/>
      <c r="AG42" s="16" t="n"/>
      <c r="AH42" s="16" t="n"/>
      <c r="AI42" s="16" t="n"/>
      <c r="AJ42" s="16" t="n"/>
      <c r="AK42" s="16" t="n"/>
      <c r="AL42" s="16" t="n"/>
      <c r="AM42" s="16" t="n"/>
      <c r="AN42" s="16" t="n"/>
      <c r="AO42" s="16" t="n"/>
      <c r="AP42" s="16" t="n"/>
      <c r="AQ42" s="16" t="n"/>
      <c r="AR42" s="16" t="n"/>
      <c r="AS42" s="16" t="n"/>
      <c r="AT42" s="16" t="n"/>
      <c r="AU42" s="16" t="n"/>
      <c r="AV42" s="16" t="n"/>
      <c r="AW42" s="16" t="n"/>
      <c r="AX42" s="16" t="n"/>
      <c r="AY42" s="16" t="n"/>
      <c r="AZ42" s="16" t="n"/>
      <c r="BA42" s="16" t="n"/>
      <c r="BB42" s="16" t="n"/>
      <c r="BC42" s="16" t="n"/>
      <c r="BD42" s="16" t="n"/>
      <c r="BE42" s="16" t="n"/>
      <c r="BF42" s="16" t="n"/>
      <c r="BG42" s="16" t="n"/>
      <c r="BH42" s="16" t="n"/>
      <c r="BI42" s="16" t="n"/>
      <c r="BJ42" s="16" t="n"/>
      <c r="BK42" s="16" t="n"/>
      <c r="BL42" s="16" t="n"/>
      <c r="BM42" s="16" t="n"/>
    </row>
    <row r="43">
      <c r="B43" s="13">
        <f>IF($A43="","",IFERROR(INDEX(Members!$G$2:$G$251,MATCH($A43,Members!$A$2:$A$251,0))&amp;"",""))</f>
        <v/>
      </c>
      <c r="C43" s="13">
        <f>IF($A43="","",COUNTIF($F43:$BM43,"x"))</f>
        <v/>
      </c>
      <c r="D43" s="13">
        <f>IF($A43="","",COUNTIF($F43:$BM43,"x")+COUNTIF($F43:$BM43,"a"))</f>
        <v/>
      </c>
      <c r="E43" s="15">
        <f>IF($A43="","",IF($D43=0,"",$C43/$D43))</f>
        <v/>
      </c>
      <c r="F43" s="16" t="n"/>
      <c r="G43" s="16" t="n"/>
      <c r="H43" s="16" t="n"/>
      <c r="I43" s="16" t="n"/>
      <c r="J43" s="16" t="n"/>
      <c r="K43" s="16" t="n"/>
      <c r="L43" s="16" t="n"/>
      <c r="M43" s="16" t="n"/>
      <c r="N43" s="16" t="n"/>
      <c r="O43" s="16" t="n"/>
      <c r="P43" s="16" t="n"/>
      <c r="Q43" s="16" t="n"/>
      <c r="R43" s="16" t="n"/>
      <c r="S43" s="16" t="n"/>
      <c r="T43" s="16" t="n"/>
      <c r="U43" s="16" t="n"/>
      <c r="V43" s="16" t="n"/>
      <c r="W43" s="16" t="n"/>
      <c r="X43" s="16" t="n"/>
      <c r="Y43" s="16" t="n"/>
      <c r="Z43" s="16" t="n"/>
      <c r="AA43" s="16" t="n"/>
      <c r="AB43" s="16" t="n"/>
      <c r="AC43" s="16" t="n"/>
      <c r="AD43" s="16" t="n"/>
      <c r="AE43" s="16" t="n"/>
      <c r="AF43" s="16" t="n"/>
      <c r="AG43" s="16" t="n"/>
      <c r="AH43" s="16" t="n"/>
      <c r="AI43" s="16" t="n"/>
      <c r="AJ43" s="16" t="n"/>
      <c r="AK43" s="16" t="n"/>
      <c r="AL43" s="16" t="n"/>
      <c r="AM43" s="16" t="n"/>
      <c r="AN43" s="16" t="n"/>
      <c r="AO43" s="16" t="n"/>
      <c r="AP43" s="16" t="n"/>
      <c r="AQ43" s="16" t="n"/>
      <c r="AR43" s="16" t="n"/>
      <c r="AS43" s="16" t="n"/>
      <c r="AT43" s="16" t="n"/>
      <c r="AU43" s="16" t="n"/>
      <c r="AV43" s="16" t="n"/>
      <c r="AW43" s="16" t="n"/>
      <c r="AX43" s="16" t="n"/>
      <c r="AY43" s="16" t="n"/>
      <c r="AZ43" s="16" t="n"/>
      <c r="BA43" s="16" t="n"/>
      <c r="BB43" s="16" t="n"/>
      <c r="BC43" s="16" t="n"/>
      <c r="BD43" s="16" t="n"/>
      <c r="BE43" s="16" t="n"/>
      <c r="BF43" s="16" t="n"/>
      <c r="BG43" s="16" t="n"/>
      <c r="BH43" s="16" t="n"/>
      <c r="BI43" s="16" t="n"/>
      <c r="BJ43" s="16" t="n"/>
      <c r="BK43" s="16" t="n"/>
      <c r="BL43" s="16" t="n"/>
      <c r="BM43" s="16" t="n"/>
    </row>
    <row r="44">
      <c r="B44" s="13">
        <f>IF($A44="","",IFERROR(INDEX(Members!$G$2:$G$251,MATCH($A44,Members!$A$2:$A$251,0))&amp;"",""))</f>
        <v/>
      </c>
      <c r="C44" s="13">
        <f>IF($A44="","",COUNTIF($F44:$BM44,"x"))</f>
        <v/>
      </c>
      <c r="D44" s="13">
        <f>IF($A44="","",COUNTIF($F44:$BM44,"x")+COUNTIF($F44:$BM44,"a"))</f>
        <v/>
      </c>
      <c r="E44" s="15">
        <f>IF($A44="","",IF($D44=0,"",$C44/$D44))</f>
        <v/>
      </c>
      <c r="F44" s="16" t="n"/>
      <c r="G44" s="16" t="n"/>
      <c r="H44" s="16" t="n"/>
      <c r="I44" s="16" t="n"/>
      <c r="J44" s="16" t="n"/>
      <c r="K44" s="16" t="n"/>
      <c r="L44" s="16" t="n"/>
      <c r="M44" s="16" t="n"/>
      <c r="N44" s="16" t="n"/>
      <c r="O44" s="16" t="n"/>
      <c r="P44" s="16" t="n"/>
      <c r="Q44" s="16" t="n"/>
      <c r="R44" s="16" t="n"/>
      <c r="S44" s="16" t="n"/>
      <c r="T44" s="16" t="n"/>
      <c r="U44" s="16" t="n"/>
      <c r="V44" s="16" t="n"/>
      <c r="W44" s="16" t="n"/>
      <c r="X44" s="16" t="n"/>
      <c r="Y44" s="16" t="n"/>
      <c r="Z44" s="16" t="n"/>
      <c r="AA44" s="16" t="n"/>
      <c r="AB44" s="16" t="n"/>
      <c r="AC44" s="16" t="n"/>
      <c r="AD44" s="16" t="n"/>
      <c r="AE44" s="16" t="n"/>
      <c r="AF44" s="16" t="n"/>
      <c r="AG44" s="16" t="n"/>
      <c r="AH44" s="16" t="n"/>
      <c r="AI44" s="16" t="n"/>
      <c r="AJ44" s="16" t="n"/>
      <c r="AK44" s="16" t="n"/>
      <c r="AL44" s="16" t="n"/>
      <c r="AM44" s="16" t="n"/>
      <c r="AN44" s="16" t="n"/>
      <c r="AO44" s="16" t="n"/>
      <c r="AP44" s="16" t="n"/>
      <c r="AQ44" s="16" t="n"/>
      <c r="AR44" s="16" t="n"/>
      <c r="AS44" s="16" t="n"/>
      <c r="AT44" s="16" t="n"/>
      <c r="AU44" s="16" t="n"/>
      <c r="AV44" s="16" t="n"/>
      <c r="AW44" s="16" t="n"/>
      <c r="AX44" s="16" t="n"/>
      <c r="AY44" s="16" t="n"/>
      <c r="AZ44" s="16" t="n"/>
      <c r="BA44" s="16" t="n"/>
      <c r="BB44" s="16" t="n"/>
      <c r="BC44" s="16" t="n"/>
      <c r="BD44" s="16" t="n"/>
      <c r="BE44" s="16" t="n"/>
      <c r="BF44" s="16" t="n"/>
      <c r="BG44" s="16" t="n"/>
      <c r="BH44" s="16" t="n"/>
      <c r="BI44" s="16" t="n"/>
      <c r="BJ44" s="16" t="n"/>
      <c r="BK44" s="16" t="n"/>
      <c r="BL44" s="16" t="n"/>
      <c r="BM44" s="16" t="n"/>
    </row>
    <row r="45">
      <c r="B45" s="13">
        <f>IF($A45="","",IFERROR(INDEX(Members!$G$2:$G$251,MATCH($A45,Members!$A$2:$A$251,0))&amp;"",""))</f>
        <v/>
      </c>
      <c r="C45" s="13">
        <f>IF($A45="","",COUNTIF($F45:$BM45,"x"))</f>
        <v/>
      </c>
      <c r="D45" s="13">
        <f>IF($A45="","",COUNTIF($F45:$BM45,"x")+COUNTIF($F45:$BM45,"a"))</f>
        <v/>
      </c>
      <c r="E45" s="15">
        <f>IF($A45="","",IF($D45=0,"",$C45/$D45))</f>
        <v/>
      </c>
      <c r="F45" s="16" t="n"/>
      <c r="G45" s="16" t="n"/>
      <c r="H45" s="16" t="n"/>
      <c r="I45" s="16" t="n"/>
      <c r="J45" s="16" t="n"/>
      <c r="K45" s="16" t="n"/>
      <c r="L45" s="16" t="n"/>
      <c r="M45" s="16" t="n"/>
      <c r="N45" s="16" t="n"/>
      <c r="O45" s="16" t="n"/>
      <c r="P45" s="16" t="n"/>
      <c r="Q45" s="16" t="n"/>
      <c r="R45" s="16" t="n"/>
      <c r="S45" s="16" t="n"/>
      <c r="T45" s="16" t="n"/>
      <c r="U45" s="16" t="n"/>
      <c r="V45" s="16" t="n"/>
      <c r="W45" s="16" t="n"/>
      <c r="X45" s="16" t="n"/>
      <c r="Y45" s="16" t="n"/>
      <c r="Z45" s="16" t="n"/>
      <c r="AA45" s="16" t="n"/>
      <c r="AB45" s="16" t="n"/>
      <c r="AC45" s="16" t="n"/>
      <c r="AD45" s="16" t="n"/>
      <c r="AE45" s="16" t="n"/>
      <c r="AF45" s="16" t="n"/>
      <c r="AG45" s="16" t="n"/>
      <c r="AH45" s="16" t="n"/>
      <c r="AI45" s="16" t="n"/>
      <c r="AJ45" s="16" t="n"/>
      <c r="AK45" s="16" t="n"/>
      <c r="AL45" s="16" t="n"/>
      <c r="AM45" s="16" t="n"/>
      <c r="AN45" s="16" t="n"/>
      <c r="AO45" s="16" t="n"/>
      <c r="AP45" s="16" t="n"/>
      <c r="AQ45" s="16" t="n"/>
      <c r="AR45" s="16" t="n"/>
      <c r="AS45" s="16" t="n"/>
      <c r="AT45" s="16" t="n"/>
      <c r="AU45" s="16" t="n"/>
      <c r="AV45" s="16" t="n"/>
      <c r="AW45" s="16" t="n"/>
      <c r="AX45" s="16" t="n"/>
      <c r="AY45" s="16" t="n"/>
      <c r="AZ45" s="16" t="n"/>
      <c r="BA45" s="16" t="n"/>
      <c r="BB45" s="16" t="n"/>
      <c r="BC45" s="16" t="n"/>
      <c r="BD45" s="16" t="n"/>
      <c r="BE45" s="16" t="n"/>
      <c r="BF45" s="16" t="n"/>
      <c r="BG45" s="16" t="n"/>
      <c r="BH45" s="16" t="n"/>
      <c r="BI45" s="16" t="n"/>
      <c r="BJ45" s="16" t="n"/>
      <c r="BK45" s="16" t="n"/>
      <c r="BL45" s="16" t="n"/>
      <c r="BM45" s="16" t="n"/>
    </row>
    <row r="46">
      <c r="B46" s="13">
        <f>IF($A46="","",IFERROR(INDEX(Members!$G$2:$G$251,MATCH($A46,Members!$A$2:$A$251,0))&amp;"",""))</f>
        <v/>
      </c>
      <c r="C46" s="13">
        <f>IF($A46="","",COUNTIF($F46:$BM46,"x"))</f>
        <v/>
      </c>
      <c r="D46" s="13">
        <f>IF($A46="","",COUNTIF($F46:$BM46,"x")+COUNTIF($F46:$BM46,"a"))</f>
        <v/>
      </c>
      <c r="E46" s="15">
        <f>IF($A46="","",IF($D46=0,"",$C46/$D46))</f>
        <v/>
      </c>
      <c r="F46" s="16" t="n"/>
      <c r="G46" s="16" t="n"/>
      <c r="H46" s="16" t="n"/>
      <c r="I46" s="16" t="n"/>
      <c r="J46" s="16" t="n"/>
      <c r="K46" s="16" t="n"/>
      <c r="L46" s="16" t="n"/>
      <c r="M46" s="16" t="n"/>
      <c r="N46" s="16" t="n"/>
      <c r="O46" s="16" t="n"/>
      <c r="P46" s="16" t="n"/>
      <c r="Q46" s="16" t="n"/>
      <c r="R46" s="16" t="n"/>
      <c r="S46" s="16" t="n"/>
      <c r="T46" s="16" t="n"/>
      <c r="U46" s="16" t="n"/>
      <c r="V46" s="16" t="n"/>
      <c r="W46" s="16" t="n"/>
      <c r="X46" s="16" t="n"/>
      <c r="Y46" s="16" t="n"/>
      <c r="Z46" s="16" t="n"/>
      <c r="AA46" s="16" t="n"/>
      <c r="AB46" s="16" t="n"/>
      <c r="AC46" s="16" t="n"/>
      <c r="AD46" s="16" t="n"/>
      <c r="AE46" s="16" t="n"/>
      <c r="AF46" s="16" t="n"/>
      <c r="AG46" s="16" t="n"/>
      <c r="AH46" s="16" t="n"/>
      <c r="AI46" s="16" t="n"/>
      <c r="AJ46" s="16" t="n"/>
      <c r="AK46" s="16" t="n"/>
      <c r="AL46" s="16" t="n"/>
      <c r="AM46" s="16" t="n"/>
      <c r="AN46" s="16" t="n"/>
      <c r="AO46" s="16" t="n"/>
      <c r="AP46" s="16" t="n"/>
      <c r="AQ46" s="16" t="n"/>
      <c r="AR46" s="16" t="n"/>
      <c r="AS46" s="16" t="n"/>
      <c r="AT46" s="16" t="n"/>
      <c r="AU46" s="16" t="n"/>
      <c r="AV46" s="16" t="n"/>
      <c r="AW46" s="16" t="n"/>
      <c r="AX46" s="16" t="n"/>
      <c r="AY46" s="16" t="n"/>
      <c r="AZ46" s="16" t="n"/>
      <c r="BA46" s="16" t="n"/>
      <c r="BB46" s="16" t="n"/>
      <c r="BC46" s="16" t="n"/>
      <c r="BD46" s="16" t="n"/>
      <c r="BE46" s="16" t="n"/>
      <c r="BF46" s="16" t="n"/>
      <c r="BG46" s="16" t="n"/>
      <c r="BH46" s="16" t="n"/>
      <c r="BI46" s="16" t="n"/>
      <c r="BJ46" s="16" t="n"/>
      <c r="BK46" s="16" t="n"/>
      <c r="BL46" s="16" t="n"/>
      <c r="BM46" s="16" t="n"/>
    </row>
    <row r="47">
      <c r="B47" s="13">
        <f>IF($A47="","",IFERROR(INDEX(Members!$G$2:$G$251,MATCH($A47,Members!$A$2:$A$251,0))&amp;"",""))</f>
        <v/>
      </c>
      <c r="C47" s="13">
        <f>IF($A47="","",COUNTIF($F47:$BM47,"x"))</f>
        <v/>
      </c>
      <c r="D47" s="13">
        <f>IF($A47="","",COUNTIF($F47:$BM47,"x")+COUNTIF($F47:$BM47,"a"))</f>
        <v/>
      </c>
      <c r="E47" s="15">
        <f>IF($A47="","",IF($D47=0,"",$C47/$D47))</f>
        <v/>
      </c>
      <c r="F47" s="16" t="n"/>
      <c r="G47" s="16" t="n"/>
      <c r="H47" s="16" t="n"/>
      <c r="I47" s="16" t="n"/>
      <c r="J47" s="16" t="n"/>
      <c r="K47" s="16" t="n"/>
      <c r="L47" s="16" t="n"/>
      <c r="M47" s="16" t="n"/>
      <c r="N47" s="16" t="n"/>
      <c r="O47" s="16" t="n"/>
      <c r="P47" s="16" t="n"/>
      <c r="Q47" s="16" t="n"/>
      <c r="R47" s="16" t="n"/>
      <c r="S47" s="16" t="n"/>
      <c r="T47" s="16" t="n"/>
      <c r="U47" s="16" t="n"/>
      <c r="V47" s="16" t="n"/>
      <c r="W47" s="16" t="n"/>
      <c r="X47" s="16" t="n"/>
      <c r="Y47" s="16" t="n"/>
      <c r="Z47" s="16" t="n"/>
      <c r="AA47" s="16" t="n"/>
      <c r="AB47" s="16" t="n"/>
      <c r="AC47" s="16" t="n"/>
      <c r="AD47" s="16" t="n"/>
      <c r="AE47" s="16" t="n"/>
      <c r="AF47" s="16" t="n"/>
      <c r="AG47" s="16" t="n"/>
      <c r="AH47" s="16" t="n"/>
      <c r="AI47" s="16" t="n"/>
      <c r="AJ47" s="16" t="n"/>
      <c r="AK47" s="16" t="n"/>
      <c r="AL47" s="16" t="n"/>
      <c r="AM47" s="16" t="n"/>
      <c r="AN47" s="16" t="n"/>
      <c r="AO47" s="16" t="n"/>
      <c r="AP47" s="16" t="n"/>
      <c r="AQ47" s="16" t="n"/>
      <c r="AR47" s="16" t="n"/>
      <c r="AS47" s="16" t="n"/>
      <c r="AT47" s="16" t="n"/>
      <c r="AU47" s="16" t="n"/>
      <c r="AV47" s="16" t="n"/>
      <c r="AW47" s="16" t="n"/>
      <c r="AX47" s="16" t="n"/>
      <c r="AY47" s="16" t="n"/>
      <c r="AZ47" s="16" t="n"/>
      <c r="BA47" s="16" t="n"/>
      <c r="BB47" s="16" t="n"/>
      <c r="BC47" s="16" t="n"/>
      <c r="BD47" s="16" t="n"/>
      <c r="BE47" s="16" t="n"/>
      <c r="BF47" s="16" t="n"/>
      <c r="BG47" s="16" t="n"/>
      <c r="BH47" s="16" t="n"/>
      <c r="BI47" s="16" t="n"/>
      <c r="BJ47" s="16" t="n"/>
      <c r="BK47" s="16" t="n"/>
      <c r="BL47" s="16" t="n"/>
      <c r="BM47" s="16" t="n"/>
    </row>
    <row r="48">
      <c r="B48" s="13">
        <f>IF($A48="","",IFERROR(INDEX(Members!$G$2:$G$251,MATCH($A48,Members!$A$2:$A$251,0))&amp;"",""))</f>
        <v/>
      </c>
      <c r="C48" s="13">
        <f>IF($A48="","",COUNTIF($F48:$BM48,"x"))</f>
        <v/>
      </c>
      <c r="D48" s="13">
        <f>IF($A48="","",COUNTIF($F48:$BM48,"x")+COUNTIF($F48:$BM48,"a"))</f>
        <v/>
      </c>
      <c r="E48" s="15">
        <f>IF($A48="","",IF($D48=0,"",$C48/$D48))</f>
        <v/>
      </c>
      <c r="F48" s="16" t="n"/>
      <c r="G48" s="16" t="n"/>
      <c r="H48" s="16" t="n"/>
      <c r="I48" s="16" t="n"/>
      <c r="J48" s="16" t="n"/>
      <c r="K48" s="16" t="n"/>
      <c r="L48" s="16" t="n"/>
      <c r="M48" s="16" t="n"/>
      <c r="N48" s="16" t="n"/>
      <c r="O48" s="16" t="n"/>
      <c r="P48" s="16" t="n"/>
      <c r="Q48" s="16" t="n"/>
      <c r="R48" s="16" t="n"/>
      <c r="S48" s="16" t="n"/>
      <c r="T48" s="16" t="n"/>
      <c r="U48" s="16" t="n"/>
      <c r="V48" s="16" t="n"/>
      <c r="W48" s="16" t="n"/>
      <c r="X48" s="16" t="n"/>
      <c r="Y48" s="16" t="n"/>
      <c r="Z48" s="16" t="n"/>
      <c r="AA48" s="16" t="n"/>
      <c r="AB48" s="16" t="n"/>
      <c r="AC48" s="16" t="n"/>
      <c r="AD48" s="16" t="n"/>
      <c r="AE48" s="16" t="n"/>
      <c r="AF48" s="16" t="n"/>
      <c r="AG48" s="16" t="n"/>
      <c r="AH48" s="16" t="n"/>
      <c r="AI48" s="16" t="n"/>
      <c r="AJ48" s="16" t="n"/>
      <c r="AK48" s="16" t="n"/>
      <c r="AL48" s="16" t="n"/>
      <c r="AM48" s="16" t="n"/>
      <c r="AN48" s="16" t="n"/>
      <c r="AO48" s="16" t="n"/>
      <c r="AP48" s="16" t="n"/>
      <c r="AQ48" s="16" t="n"/>
      <c r="AR48" s="16" t="n"/>
      <c r="AS48" s="16" t="n"/>
      <c r="AT48" s="16" t="n"/>
      <c r="AU48" s="16" t="n"/>
      <c r="AV48" s="16" t="n"/>
      <c r="AW48" s="16" t="n"/>
      <c r="AX48" s="16" t="n"/>
      <c r="AY48" s="16" t="n"/>
      <c r="AZ48" s="16" t="n"/>
      <c r="BA48" s="16" t="n"/>
      <c r="BB48" s="16" t="n"/>
      <c r="BC48" s="16" t="n"/>
      <c r="BD48" s="16" t="n"/>
      <c r="BE48" s="16" t="n"/>
      <c r="BF48" s="16" t="n"/>
      <c r="BG48" s="16" t="n"/>
      <c r="BH48" s="16" t="n"/>
      <c r="BI48" s="16" t="n"/>
      <c r="BJ48" s="16" t="n"/>
      <c r="BK48" s="16" t="n"/>
      <c r="BL48" s="16" t="n"/>
      <c r="BM48" s="16" t="n"/>
    </row>
    <row r="49">
      <c r="B49" s="13">
        <f>IF($A49="","",IFERROR(INDEX(Members!$G$2:$G$251,MATCH($A49,Members!$A$2:$A$251,0))&amp;"",""))</f>
        <v/>
      </c>
      <c r="C49" s="13">
        <f>IF($A49="","",COUNTIF($F49:$BM49,"x"))</f>
        <v/>
      </c>
      <c r="D49" s="13">
        <f>IF($A49="","",COUNTIF($F49:$BM49,"x")+COUNTIF($F49:$BM49,"a"))</f>
        <v/>
      </c>
      <c r="E49" s="15">
        <f>IF($A49="","",IF($D49=0,"",$C49/$D49))</f>
        <v/>
      </c>
      <c r="F49" s="16" t="n"/>
      <c r="G49" s="16" t="n"/>
      <c r="H49" s="16" t="n"/>
      <c r="I49" s="16" t="n"/>
      <c r="J49" s="16" t="n"/>
      <c r="K49" s="16" t="n"/>
      <c r="L49" s="16" t="n"/>
      <c r="M49" s="16" t="n"/>
      <c r="N49" s="16" t="n"/>
      <c r="O49" s="16" t="n"/>
      <c r="P49" s="16" t="n"/>
      <c r="Q49" s="16" t="n"/>
      <c r="R49" s="16" t="n"/>
      <c r="S49" s="16" t="n"/>
      <c r="T49" s="16" t="n"/>
      <c r="U49" s="16" t="n"/>
      <c r="V49" s="16" t="n"/>
      <c r="W49" s="16" t="n"/>
      <c r="X49" s="16" t="n"/>
      <c r="Y49" s="16" t="n"/>
      <c r="Z49" s="16" t="n"/>
      <c r="AA49" s="16" t="n"/>
      <c r="AB49" s="16" t="n"/>
      <c r="AC49" s="16" t="n"/>
      <c r="AD49" s="16" t="n"/>
      <c r="AE49" s="16" t="n"/>
      <c r="AF49" s="16" t="n"/>
      <c r="AG49" s="16" t="n"/>
      <c r="AH49" s="16" t="n"/>
      <c r="AI49" s="16" t="n"/>
      <c r="AJ49" s="16" t="n"/>
      <c r="AK49" s="16" t="n"/>
      <c r="AL49" s="16" t="n"/>
      <c r="AM49" s="16" t="n"/>
      <c r="AN49" s="16" t="n"/>
      <c r="AO49" s="16" t="n"/>
      <c r="AP49" s="16" t="n"/>
      <c r="AQ49" s="16" t="n"/>
      <c r="AR49" s="16" t="n"/>
      <c r="AS49" s="16" t="n"/>
      <c r="AT49" s="16" t="n"/>
      <c r="AU49" s="16" t="n"/>
      <c r="AV49" s="16" t="n"/>
      <c r="AW49" s="16" t="n"/>
      <c r="AX49" s="16" t="n"/>
      <c r="AY49" s="16" t="n"/>
      <c r="AZ49" s="16" t="n"/>
      <c r="BA49" s="16" t="n"/>
      <c r="BB49" s="16" t="n"/>
      <c r="BC49" s="16" t="n"/>
      <c r="BD49" s="16" t="n"/>
      <c r="BE49" s="16" t="n"/>
      <c r="BF49" s="16" t="n"/>
      <c r="BG49" s="16" t="n"/>
      <c r="BH49" s="16" t="n"/>
      <c r="BI49" s="16" t="n"/>
      <c r="BJ49" s="16" t="n"/>
      <c r="BK49" s="16" t="n"/>
      <c r="BL49" s="16" t="n"/>
      <c r="BM49" s="16" t="n"/>
    </row>
    <row r="50">
      <c r="B50" s="13">
        <f>IF($A50="","",IFERROR(INDEX(Members!$G$2:$G$251,MATCH($A50,Members!$A$2:$A$251,0))&amp;"",""))</f>
        <v/>
      </c>
      <c r="C50" s="13">
        <f>IF($A50="","",COUNTIF($F50:$BM50,"x"))</f>
        <v/>
      </c>
      <c r="D50" s="13">
        <f>IF($A50="","",COUNTIF($F50:$BM50,"x")+COUNTIF($F50:$BM50,"a"))</f>
        <v/>
      </c>
      <c r="E50" s="15">
        <f>IF($A50="","",IF($D50=0,"",$C50/$D50))</f>
        <v/>
      </c>
      <c r="F50" s="16" t="n"/>
      <c r="G50" s="16" t="n"/>
      <c r="H50" s="16" t="n"/>
      <c r="I50" s="16" t="n"/>
      <c r="J50" s="16" t="n"/>
      <c r="K50" s="16" t="n"/>
      <c r="L50" s="16" t="n"/>
      <c r="M50" s="16" t="n"/>
      <c r="N50" s="16" t="n"/>
      <c r="O50" s="16" t="n"/>
      <c r="P50" s="16" t="n"/>
      <c r="Q50" s="16" t="n"/>
      <c r="R50" s="16" t="n"/>
      <c r="S50" s="16" t="n"/>
      <c r="T50" s="16" t="n"/>
      <c r="U50" s="16" t="n"/>
      <c r="V50" s="16" t="n"/>
      <c r="W50" s="16" t="n"/>
      <c r="X50" s="16" t="n"/>
      <c r="Y50" s="16" t="n"/>
      <c r="Z50" s="16" t="n"/>
      <c r="AA50" s="16" t="n"/>
      <c r="AB50" s="16" t="n"/>
      <c r="AC50" s="16" t="n"/>
      <c r="AD50" s="16" t="n"/>
      <c r="AE50" s="16" t="n"/>
      <c r="AF50" s="16" t="n"/>
      <c r="AG50" s="16" t="n"/>
      <c r="AH50" s="16" t="n"/>
      <c r="AI50" s="16" t="n"/>
      <c r="AJ50" s="16" t="n"/>
      <c r="AK50" s="16" t="n"/>
      <c r="AL50" s="16" t="n"/>
      <c r="AM50" s="16" t="n"/>
      <c r="AN50" s="16" t="n"/>
      <c r="AO50" s="16" t="n"/>
      <c r="AP50" s="16" t="n"/>
      <c r="AQ50" s="16" t="n"/>
      <c r="AR50" s="16" t="n"/>
      <c r="AS50" s="16" t="n"/>
      <c r="AT50" s="16" t="n"/>
      <c r="AU50" s="16" t="n"/>
      <c r="AV50" s="16" t="n"/>
      <c r="AW50" s="16" t="n"/>
      <c r="AX50" s="16" t="n"/>
      <c r="AY50" s="16" t="n"/>
      <c r="AZ50" s="16" t="n"/>
      <c r="BA50" s="16" t="n"/>
      <c r="BB50" s="16" t="n"/>
      <c r="BC50" s="16" t="n"/>
      <c r="BD50" s="16" t="n"/>
      <c r="BE50" s="16" t="n"/>
      <c r="BF50" s="16" t="n"/>
      <c r="BG50" s="16" t="n"/>
      <c r="BH50" s="16" t="n"/>
      <c r="BI50" s="16" t="n"/>
      <c r="BJ50" s="16" t="n"/>
      <c r="BK50" s="16" t="n"/>
      <c r="BL50" s="16" t="n"/>
      <c r="BM50" s="16" t="n"/>
    </row>
    <row r="51">
      <c r="B51" s="13">
        <f>IF($A51="","",IFERROR(INDEX(Members!$G$2:$G$251,MATCH($A51,Members!$A$2:$A$251,0))&amp;"",""))</f>
        <v/>
      </c>
      <c r="C51" s="13">
        <f>IF($A51="","",COUNTIF($F51:$BM51,"x"))</f>
        <v/>
      </c>
      <c r="D51" s="13">
        <f>IF($A51="","",COUNTIF($F51:$BM51,"x")+COUNTIF($F51:$BM51,"a"))</f>
        <v/>
      </c>
      <c r="E51" s="15">
        <f>IF($A51="","",IF($D51=0,"",$C51/$D51))</f>
        <v/>
      </c>
      <c r="F51" s="16" t="n"/>
      <c r="G51" s="16" t="n"/>
      <c r="H51" s="16" t="n"/>
      <c r="I51" s="16" t="n"/>
      <c r="J51" s="16" t="n"/>
      <c r="K51" s="16" t="n"/>
      <c r="L51" s="16" t="n"/>
      <c r="M51" s="16" t="n"/>
      <c r="N51" s="16" t="n"/>
      <c r="O51" s="16" t="n"/>
      <c r="P51" s="16" t="n"/>
      <c r="Q51" s="16" t="n"/>
      <c r="R51" s="16" t="n"/>
      <c r="S51" s="16" t="n"/>
      <c r="T51" s="16" t="n"/>
      <c r="U51" s="16" t="n"/>
      <c r="V51" s="16" t="n"/>
      <c r="W51" s="16" t="n"/>
      <c r="X51" s="16" t="n"/>
      <c r="Y51" s="16" t="n"/>
      <c r="Z51" s="16" t="n"/>
      <c r="AA51" s="16" t="n"/>
      <c r="AB51" s="16" t="n"/>
      <c r="AC51" s="16" t="n"/>
      <c r="AD51" s="16" t="n"/>
      <c r="AE51" s="16" t="n"/>
      <c r="AF51" s="16" t="n"/>
      <c r="AG51" s="16" t="n"/>
      <c r="AH51" s="16" t="n"/>
      <c r="AI51" s="16" t="n"/>
      <c r="AJ51" s="16" t="n"/>
      <c r="AK51" s="16" t="n"/>
      <c r="AL51" s="16" t="n"/>
      <c r="AM51" s="16" t="n"/>
      <c r="AN51" s="16" t="n"/>
      <c r="AO51" s="16" t="n"/>
      <c r="AP51" s="16" t="n"/>
      <c r="AQ51" s="16" t="n"/>
      <c r="AR51" s="16" t="n"/>
      <c r="AS51" s="16" t="n"/>
      <c r="AT51" s="16" t="n"/>
      <c r="AU51" s="16" t="n"/>
      <c r="AV51" s="16" t="n"/>
      <c r="AW51" s="16" t="n"/>
      <c r="AX51" s="16" t="n"/>
      <c r="AY51" s="16" t="n"/>
      <c r="AZ51" s="16" t="n"/>
      <c r="BA51" s="16" t="n"/>
      <c r="BB51" s="16" t="n"/>
      <c r="BC51" s="16" t="n"/>
      <c r="BD51" s="16" t="n"/>
      <c r="BE51" s="16" t="n"/>
      <c r="BF51" s="16" t="n"/>
      <c r="BG51" s="16" t="n"/>
      <c r="BH51" s="16" t="n"/>
      <c r="BI51" s="16" t="n"/>
      <c r="BJ51" s="16" t="n"/>
      <c r="BK51" s="16" t="n"/>
      <c r="BL51" s="16" t="n"/>
      <c r="BM51" s="16" t="n"/>
    </row>
    <row r="52">
      <c r="B52" s="13">
        <f>IF($A52="","",IFERROR(INDEX(Members!$G$2:$G$251,MATCH($A52,Members!$A$2:$A$251,0))&amp;"",""))</f>
        <v/>
      </c>
      <c r="C52" s="13">
        <f>IF($A52="","",COUNTIF($F52:$BM52,"x"))</f>
        <v/>
      </c>
      <c r="D52" s="13">
        <f>IF($A52="","",COUNTIF($F52:$BM52,"x")+COUNTIF($F52:$BM52,"a"))</f>
        <v/>
      </c>
      <c r="E52" s="15">
        <f>IF($A52="","",IF($D52=0,"",$C52/$D52))</f>
        <v/>
      </c>
      <c r="F52" s="16" t="n"/>
      <c r="G52" s="16" t="n"/>
      <c r="H52" s="16" t="n"/>
      <c r="I52" s="16" t="n"/>
      <c r="J52" s="16" t="n"/>
      <c r="K52" s="16" t="n"/>
      <c r="L52" s="16" t="n"/>
      <c r="M52" s="16" t="n"/>
      <c r="N52" s="16" t="n"/>
      <c r="O52" s="16" t="n"/>
      <c r="P52" s="16" t="n"/>
      <c r="Q52" s="16" t="n"/>
      <c r="R52" s="16" t="n"/>
      <c r="S52" s="16" t="n"/>
      <c r="T52" s="16" t="n"/>
      <c r="U52" s="16" t="n"/>
      <c r="V52" s="16" t="n"/>
      <c r="W52" s="16" t="n"/>
      <c r="X52" s="16" t="n"/>
      <c r="Y52" s="16" t="n"/>
      <c r="Z52" s="16" t="n"/>
      <c r="AA52" s="16" t="n"/>
      <c r="AB52" s="16" t="n"/>
      <c r="AC52" s="16" t="n"/>
      <c r="AD52" s="16" t="n"/>
      <c r="AE52" s="16" t="n"/>
      <c r="AF52" s="16" t="n"/>
      <c r="AG52" s="16" t="n"/>
      <c r="AH52" s="16" t="n"/>
      <c r="AI52" s="16" t="n"/>
      <c r="AJ52" s="16" t="n"/>
      <c r="AK52" s="16" t="n"/>
      <c r="AL52" s="16" t="n"/>
      <c r="AM52" s="16" t="n"/>
      <c r="AN52" s="16" t="n"/>
      <c r="AO52" s="16" t="n"/>
      <c r="AP52" s="16" t="n"/>
      <c r="AQ52" s="16" t="n"/>
      <c r="AR52" s="16" t="n"/>
      <c r="AS52" s="16" t="n"/>
      <c r="AT52" s="16" t="n"/>
      <c r="AU52" s="16" t="n"/>
      <c r="AV52" s="16" t="n"/>
      <c r="AW52" s="16" t="n"/>
      <c r="AX52" s="16" t="n"/>
      <c r="AY52" s="16" t="n"/>
      <c r="AZ52" s="16" t="n"/>
      <c r="BA52" s="16" t="n"/>
      <c r="BB52" s="16" t="n"/>
      <c r="BC52" s="16" t="n"/>
      <c r="BD52" s="16" t="n"/>
      <c r="BE52" s="16" t="n"/>
      <c r="BF52" s="16" t="n"/>
      <c r="BG52" s="16" t="n"/>
      <c r="BH52" s="16" t="n"/>
      <c r="BI52" s="16" t="n"/>
      <c r="BJ52" s="16" t="n"/>
      <c r="BK52" s="16" t="n"/>
      <c r="BL52" s="16" t="n"/>
      <c r="BM52" s="16" t="n"/>
    </row>
    <row r="53">
      <c r="B53" s="13">
        <f>IF($A53="","",IFERROR(INDEX(Members!$G$2:$G$251,MATCH($A53,Members!$A$2:$A$251,0))&amp;"",""))</f>
        <v/>
      </c>
      <c r="C53" s="13">
        <f>IF($A53="","",COUNTIF($F53:$BM53,"x"))</f>
        <v/>
      </c>
      <c r="D53" s="13">
        <f>IF($A53="","",COUNTIF($F53:$BM53,"x")+COUNTIF($F53:$BM53,"a"))</f>
        <v/>
      </c>
      <c r="E53" s="15">
        <f>IF($A53="","",IF($D53=0,"",$C53/$D53))</f>
        <v/>
      </c>
      <c r="F53" s="16" t="n"/>
      <c r="G53" s="16" t="n"/>
      <c r="H53" s="16" t="n"/>
      <c r="I53" s="16" t="n"/>
      <c r="J53" s="16" t="n"/>
      <c r="K53" s="16" t="n"/>
      <c r="L53" s="16" t="n"/>
      <c r="M53" s="16" t="n"/>
      <c r="N53" s="16" t="n"/>
      <c r="O53" s="16" t="n"/>
      <c r="P53" s="16" t="n"/>
      <c r="Q53" s="16" t="n"/>
      <c r="R53" s="16" t="n"/>
      <c r="S53" s="16" t="n"/>
      <c r="T53" s="16" t="n"/>
      <c r="U53" s="16" t="n"/>
      <c r="V53" s="16" t="n"/>
      <c r="W53" s="16" t="n"/>
      <c r="X53" s="16" t="n"/>
      <c r="Y53" s="16" t="n"/>
      <c r="Z53" s="16" t="n"/>
      <c r="AA53" s="16" t="n"/>
      <c r="AB53" s="16" t="n"/>
      <c r="AC53" s="16" t="n"/>
      <c r="AD53" s="16" t="n"/>
      <c r="AE53" s="16" t="n"/>
      <c r="AF53" s="16" t="n"/>
      <c r="AG53" s="16" t="n"/>
      <c r="AH53" s="16" t="n"/>
      <c r="AI53" s="16" t="n"/>
      <c r="AJ53" s="16" t="n"/>
      <c r="AK53" s="16" t="n"/>
      <c r="AL53" s="16" t="n"/>
      <c r="AM53" s="16" t="n"/>
      <c r="AN53" s="16" t="n"/>
      <c r="AO53" s="16" t="n"/>
      <c r="AP53" s="16" t="n"/>
      <c r="AQ53" s="16" t="n"/>
      <c r="AR53" s="16" t="n"/>
      <c r="AS53" s="16" t="n"/>
      <c r="AT53" s="16" t="n"/>
      <c r="AU53" s="16" t="n"/>
      <c r="AV53" s="16" t="n"/>
      <c r="AW53" s="16" t="n"/>
      <c r="AX53" s="16" t="n"/>
      <c r="AY53" s="16" t="n"/>
      <c r="AZ53" s="16" t="n"/>
      <c r="BA53" s="16" t="n"/>
      <c r="BB53" s="16" t="n"/>
      <c r="BC53" s="16" t="n"/>
      <c r="BD53" s="16" t="n"/>
      <c r="BE53" s="16" t="n"/>
      <c r="BF53" s="16" t="n"/>
      <c r="BG53" s="16" t="n"/>
      <c r="BH53" s="16" t="n"/>
      <c r="BI53" s="16" t="n"/>
      <c r="BJ53" s="16" t="n"/>
      <c r="BK53" s="16" t="n"/>
      <c r="BL53" s="16" t="n"/>
      <c r="BM53" s="16" t="n"/>
    </row>
    <row r="54">
      <c r="B54" s="13">
        <f>IF($A54="","",IFERROR(INDEX(Members!$G$2:$G$251,MATCH($A54,Members!$A$2:$A$251,0))&amp;"",""))</f>
        <v/>
      </c>
      <c r="C54" s="13">
        <f>IF($A54="","",COUNTIF($F54:$BM54,"x"))</f>
        <v/>
      </c>
      <c r="D54" s="13">
        <f>IF($A54="","",COUNTIF($F54:$BM54,"x")+COUNTIF($F54:$BM54,"a"))</f>
        <v/>
      </c>
      <c r="E54" s="15">
        <f>IF($A54="","",IF($D54=0,"",$C54/$D54))</f>
        <v/>
      </c>
      <c r="F54" s="16" t="n"/>
      <c r="G54" s="16" t="n"/>
      <c r="H54" s="16" t="n"/>
      <c r="I54" s="16" t="n"/>
      <c r="J54" s="16" t="n"/>
      <c r="K54" s="16" t="n"/>
      <c r="L54" s="16" t="n"/>
      <c r="M54" s="16" t="n"/>
      <c r="N54" s="16" t="n"/>
      <c r="O54" s="16" t="n"/>
      <c r="P54" s="16" t="n"/>
      <c r="Q54" s="16" t="n"/>
      <c r="R54" s="16" t="n"/>
      <c r="S54" s="16" t="n"/>
      <c r="T54" s="16" t="n"/>
      <c r="U54" s="16" t="n"/>
      <c r="V54" s="16" t="n"/>
      <c r="W54" s="16" t="n"/>
      <c r="X54" s="16" t="n"/>
      <c r="Y54" s="16" t="n"/>
      <c r="Z54" s="16" t="n"/>
      <c r="AA54" s="16" t="n"/>
      <c r="AB54" s="16" t="n"/>
      <c r="AC54" s="16" t="n"/>
      <c r="AD54" s="16" t="n"/>
      <c r="AE54" s="16" t="n"/>
      <c r="AF54" s="16" t="n"/>
      <c r="AG54" s="16" t="n"/>
      <c r="AH54" s="16" t="n"/>
      <c r="AI54" s="16" t="n"/>
      <c r="AJ54" s="16" t="n"/>
      <c r="AK54" s="16" t="n"/>
      <c r="AL54" s="16" t="n"/>
      <c r="AM54" s="16" t="n"/>
      <c r="AN54" s="16" t="n"/>
      <c r="AO54" s="16" t="n"/>
      <c r="AP54" s="16" t="n"/>
      <c r="AQ54" s="16" t="n"/>
      <c r="AR54" s="16" t="n"/>
      <c r="AS54" s="16" t="n"/>
      <c r="AT54" s="16" t="n"/>
      <c r="AU54" s="16" t="n"/>
      <c r="AV54" s="16" t="n"/>
      <c r="AW54" s="16" t="n"/>
      <c r="AX54" s="16" t="n"/>
      <c r="AY54" s="16" t="n"/>
      <c r="AZ54" s="16" t="n"/>
      <c r="BA54" s="16" t="n"/>
      <c r="BB54" s="16" t="n"/>
      <c r="BC54" s="16" t="n"/>
      <c r="BD54" s="16" t="n"/>
      <c r="BE54" s="16" t="n"/>
      <c r="BF54" s="16" t="n"/>
      <c r="BG54" s="16" t="n"/>
      <c r="BH54" s="16" t="n"/>
      <c r="BI54" s="16" t="n"/>
      <c r="BJ54" s="16" t="n"/>
      <c r="BK54" s="16" t="n"/>
      <c r="BL54" s="16" t="n"/>
      <c r="BM54" s="16" t="n"/>
    </row>
    <row r="55">
      <c r="B55" s="13">
        <f>IF($A55="","",IFERROR(INDEX(Members!$G$2:$G$251,MATCH($A55,Members!$A$2:$A$251,0))&amp;"",""))</f>
        <v/>
      </c>
      <c r="C55" s="13">
        <f>IF($A55="","",COUNTIF($F55:$BM55,"x"))</f>
        <v/>
      </c>
      <c r="D55" s="13">
        <f>IF($A55="","",COUNTIF($F55:$BM55,"x")+COUNTIF($F55:$BM55,"a"))</f>
        <v/>
      </c>
      <c r="E55" s="15">
        <f>IF($A55="","",IF($D55=0,"",$C55/$D55))</f>
        <v/>
      </c>
      <c r="F55" s="16" t="n"/>
      <c r="G55" s="16" t="n"/>
      <c r="H55" s="16" t="n"/>
      <c r="I55" s="16" t="n"/>
      <c r="J55" s="16" t="n"/>
      <c r="K55" s="16" t="n"/>
      <c r="L55" s="16" t="n"/>
      <c r="M55" s="16" t="n"/>
      <c r="N55" s="16" t="n"/>
      <c r="O55" s="16" t="n"/>
      <c r="P55" s="16" t="n"/>
      <c r="Q55" s="16" t="n"/>
      <c r="R55" s="16" t="n"/>
      <c r="S55" s="16" t="n"/>
      <c r="T55" s="16" t="n"/>
      <c r="U55" s="16" t="n"/>
      <c r="V55" s="16" t="n"/>
      <c r="W55" s="16" t="n"/>
      <c r="X55" s="16" t="n"/>
      <c r="Y55" s="16" t="n"/>
      <c r="Z55" s="16" t="n"/>
      <c r="AA55" s="16" t="n"/>
      <c r="AB55" s="16" t="n"/>
      <c r="AC55" s="16" t="n"/>
      <c r="AD55" s="16" t="n"/>
      <c r="AE55" s="16" t="n"/>
      <c r="AF55" s="16" t="n"/>
      <c r="AG55" s="16" t="n"/>
      <c r="AH55" s="16" t="n"/>
      <c r="AI55" s="16" t="n"/>
      <c r="AJ55" s="16" t="n"/>
      <c r="AK55" s="16" t="n"/>
      <c r="AL55" s="16" t="n"/>
      <c r="AM55" s="16" t="n"/>
      <c r="AN55" s="16" t="n"/>
      <c r="AO55" s="16" t="n"/>
      <c r="AP55" s="16" t="n"/>
      <c r="AQ55" s="16" t="n"/>
      <c r="AR55" s="16" t="n"/>
      <c r="AS55" s="16" t="n"/>
      <c r="AT55" s="16" t="n"/>
      <c r="AU55" s="16" t="n"/>
      <c r="AV55" s="16" t="n"/>
      <c r="AW55" s="16" t="n"/>
      <c r="AX55" s="16" t="n"/>
      <c r="AY55" s="16" t="n"/>
      <c r="AZ55" s="16" t="n"/>
      <c r="BA55" s="16" t="n"/>
      <c r="BB55" s="16" t="n"/>
      <c r="BC55" s="16" t="n"/>
      <c r="BD55" s="16" t="n"/>
      <c r="BE55" s="16" t="n"/>
      <c r="BF55" s="16" t="n"/>
      <c r="BG55" s="16" t="n"/>
      <c r="BH55" s="16" t="n"/>
      <c r="BI55" s="16" t="n"/>
      <c r="BJ55" s="16" t="n"/>
      <c r="BK55" s="16" t="n"/>
      <c r="BL55" s="16" t="n"/>
      <c r="BM55" s="16" t="n"/>
    </row>
    <row r="56">
      <c r="B56" s="13">
        <f>IF($A56="","",IFERROR(INDEX(Members!$G$2:$G$251,MATCH($A56,Members!$A$2:$A$251,0))&amp;"",""))</f>
        <v/>
      </c>
      <c r="C56" s="13">
        <f>IF($A56="","",COUNTIF($F56:$BM56,"x"))</f>
        <v/>
      </c>
      <c r="D56" s="13">
        <f>IF($A56="","",COUNTIF($F56:$BM56,"x")+COUNTIF($F56:$BM56,"a"))</f>
        <v/>
      </c>
      <c r="E56" s="15">
        <f>IF($A56="","",IF($D56=0,"",$C56/$D56))</f>
        <v/>
      </c>
      <c r="F56" s="16" t="n"/>
      <c r="G56" s="16" t="n"/>
      <c r="H56" s="16" t="n"/>
      <c r="I56" s="16" t="n"/>
      <c r="J56" s="16" t="n"/>
      <c r="K56" s="16" t="n"/>
      <c r="L56" s="16" t="n"/>
      <c r="M56" s="16" t="n"/>
      <c r="N56" s="16" t="n"/>
      <c r="O56" s="16" t="n"/>
      <c r="P56" s="16" t="n"/>
      <c r="Q56" s="16" t="n"/>
      <c r="R56" s="16" t="n"/>
      <c r="S56" s="16" t="n"/>
      <c r="T56" s="16" t="n"/>
      <c r="U56" s="16" t="n"/>
      <c r="V56" s="16" t="n"/>
      <c r="W56" s="16" t="n"/>
      <c r="X56" s="16" t="n"/>
      <c r="Y56" s="16" t="n"/>
      <c r="Z56" s="16" t="n"/>
      <c r="AA56" s="16" t="n"/>
      <c r="AB56" s="16" t="n"/>
      <c r="AC56" s="16" t="n"/>
      <c r="AD56" s="16" t="n"/>
      <c r="AE56" s="16" t="n"/>
      <c r="AF56" s="16" t="n"/>
      <c r="AG56" s="16" t="n"/>
      <c r="AH56" s="16" t="n"/>
      <c r="AI56" s="16" t="n"/>
      <c r="AJ56" s="16" t="n"/>
      <c r="AK56" s="16" t="n"/>
      <c r="AL56" s="16" t="n"/>
      <c r="AM56" s="16" t="n"/>
      <c r="AN56" s="16" t="n"/>
      <c r="AO56" s="16" t="n"/>
      <c r="AP56" s="16" t="n"/>
      <c r="AQ56" s="16" t="n"/>
      <c r="AR56" s="16" t="n"/>
      <c r="AS56" s="16" t="n"/>
      <c r="AT56" s="16" t="n"/>
      <c r="AU56" s="16" t="n"/>
      <c r="AV56" s="16" t="n"/>
      <c r="AW56" s="16" t="n"/>
      <c r="AX56" s="16" t="n"/>
      <c r="AY56" s="16" t="n"/>
      <c r="AZ56" s="16" t="n"/>
      <c r="BA56" s="16" t="n"/>
      <c r="BB56" s="16" t="n"/>
      <c r="BC56" s="16" t="n"/>
      <c r="BD56" s="16" t="n"/>
      <c r="BE56" s="16" t="n"/>
      <c r="BF56" s="16" t="n"/>
      <c r="BG56" s="16" t="n"/>
      <c r="BH56" s="16" t="n"/>
      <c r="BI56" s="16" t="n"/>
      <c r="BJ56" s="16" t="n"/>
      <c r="BK56" s="16" t="n"/>
      <c r="BL56" s="16" t="n"/>
      <c r="BM56" s="16" t="n"/>
    </row>
    <row r="57">
      <c r="B57" s="13">
        <f>IF($A57="","",IFERROR(INDEX(Members!$G$2:$G$251,MATCH($A57,Members!$A$2:$A$251,0))&amp;"",""))</f>
        <v/>
      </c>
      <c r="C57" s="13">
        <f>IF($A57="","",COUNTIF($F57:$BM57,"x"))</f>
        <v/>
      </c>
      <c r="D57" s="13">
        <f>IF($A57="","",COUNTIF($F57:$BM57,"x")+COUNTIF($F57:$BM57,"a"))</f>
        <v/>
      </c>
      <c r="E57" s="15">
        <f>IF($A57="","",IF($D57=0,"",$C57/$D57))</f>
        <v/>
      </c>
      <c r="F57" s="16" t="n"/>
      <c r="G57" s="16" t="n"/>
      <c r="H57" s="16" t="n"/>
      <c r="I57" s="16" t="n"/>
      <c r="J57" s="16" t="n"/>
      <c r="K57" s="16" t="n"/>
      <c r="L57" s="16" t="n"/>
      <c r="M57" s="16" t="n"/>
      <c r="N57" s="16" t="n"/>
      <c r="O57" s="16" t="n"/>
      <c r="P57" s="16" t="n"/>
      <c r="Q57" s="16" t="n"/>
      <c r="R57" s="16" t="n"/>
      <c r="S57" s="16" t="n"/>
      <c r="T57" s="16" t="n"/>
      <c r="U57" s="16" t="n"/>
      <c r="V57" s="16" t="n"/>
      <c r="W57" s="16" t="n"/>
      <c r="X57" s="16" t="n"/>
      <c r="Y57" s="16" t="n"/>
      <c r="Z57" s="16" t="n"/>
      <c r="AA57" s="16" t="n"/>
      <c r="AB57" s="16" t="n"/>
      <c r="AC57" s="16" t="n"/>
      <c r="AD57" s="16" t="n"/>
      <c r="AE57" s="16" t="n"/>
      <c r="AF57" s="16" t="n"/>
      <c r="AG57" s="16" t="n"/>
      <c r="AH57" s="16" t="n"/>
      <c r="AI57" s="16" t="n"/>
      <c r="AJ57" s="16" t="n"/>
      <c r="AK57" s="16" t="n"/>
      <c r="AL57" s="16" t="n"/>
      <c r="AM57" s="16" t="n"/>
      <c r="AN57" s="16" t="n"/>
      <c r="AO57" s="16" t="n"/>
      <c r="AP57" s="16" t="n"/>
      <c r="AQ57" s="16" t="n"/>
      <c r="AR57" s="16" t="n"/>
      <c r="AS57" s="16" t="n"/>
      <c r="AT57" s="16" t="n"/>
      <c r="AU57" s="16" t="n"/>
      <c r="AV57" s="16" t="n"/>
      <c r="AW57" s="16" t="n"/>
      <c r="AX57" s="16" t="n"/>
      <c r="AY57" s="16" t="n"/>
      <c r="AZ57" s="16" t="n"/>
      <c r="BA57" s="16" t="n"/>
      <c r="BB57" s="16" t="n"/>
      <c r="BC57" s="16" t="n"/>
      <c r="BD57" s="16" t="n"/>
      <c r="BE57" s="16" t="n"/>
      <c r="BF57" s="16" t="n"/>
      <c r="BG57" s="16" t="n"/>
      <c r="BH57" s="16" t="n"/>
      <c r="BI57" s="16" t="n"/>
      <c r="BJ57" s="16" t="n"/>
      <c r="BK57" s="16" t="n"/>
      <c r="BL57" s="16" t="n"/>
      <c r="BM57" s="16" t="n"/>
    </row>
    <row r="58">
      <c r="B58" s="13">
        <f>IF($A58="","",IFERROR(INDEX(Members!$G$2:$G$251,MATCH($A58,Members!$A$2:$A$251,0))&amp;"",""))</f>
        <v/>
      </c>
      <c r="C58" s="13">
        <f>IF($A58="","",COUNTIF($F58:$BM58,"x"))</f>
        <v/>
      </c>
      <c r="D58" s="13">
        <f>IF($A58="","",COUNTIF($F58:$BM58,"x")+COUNTIF($F58:$BM58,"a"))</f>
        <v/>
      </c>
      <c r="E58" s="15">
        <f>IF($A58="","",IF($D58=0,"",$C58/$D58))</f>
        <v/>
      </c>
      <c r="F58" s="16" t="n"/>
      <c r="G58" s="16" t="n"/>
      <c r="H58" s="16" t="n"/>
      <c r="I58" s="16" t="n"/>
      <c r="J58" s="16" t="n"/>
      <c r="K58" s="16" t="n"/>
      <c r="L58" s="16" t="n"/>
      <c r="M58" s="16" t="n"/>
      <c r="N58" s="16" t="n"/>
      <c r="O58" s="16" t="n"/>
      <c r="P58" s="16" t="n"/>
      <c r="Q58" s="16" t="n"/>
      <c r="R58" s="16" t="n"/>
      <c r="S58" s="16" t="n"/>
      <c r="T58" s="16" t="n"/>
      <c r="U58" s="16" t="n"/>
      <c r="V58" s="16" t="n"/>
      <c r="W58" s="16" t="n"/>
      <c r="X58" s="16" t="n"/>
      <c r="Y58" s="16" t="n"/>
      <c r="Z58" s="16" t="n"/>
      <c r="AA58" s="16" t="n"/>
      <c r="AB58" s="16" t="n"/>
      <c r="AC58" s="16" t="n"/>
      <c r="AD58" s="16" t="n"/>
      <c r="AE58" s="16" t="n"/>
      <c r="AF58" s="16" t="n"/>
      <c r="AG58" s="16" t="n"/>
      <c r="AH58" s="16" t="n"/>
      <c r="AI58" s="16" t="n"/>
      <c r="AJ58" s="16" t="n"/>
      <c r="AK58" s="16" t="n"/>
      <c r="AL58" s="16" t="n"/>
      <c r="AM58" s="16" t="n"/>
      <c r="AN58" s="16" t="n"/>
      <c r="AO58" s="16" t="n"/>
      <c r="AP58" s="16" t="n"/>
      <c r="AQ58" s="16" t="n"/>
      <c r="AR58" s="16" t="n"/>
      <c r="AS58" s="16" t="n"/>
      <c r="AT58" s="16" t="n"/>
      <c r="AU58" s="16" t="n"/>
      <c r="AV58" s="16" t="n"/>
      <c r="AW58" s="16" t="n"/>
      <c r="AX58" s="16" t="n"/>
      <c r="AY58" s="16" t="n"/>
      <c r="AZ58" s="16" t="n"/>
      <c r="BA58" s="16" t="n"/>
      <c r="BB58" s="16" t="n"/>
      <c r="BC58" s="16" t="n"/>
      <c r="BD58" s="16" t="n"/>
      <c r="BE58" s="16" t="n"/>
      <c r="BF58" s="16" t="n"/>
      <c r="BG58" s="16" t="n"/>
      <c r="BH58" s="16" t="n"/>
      <c r="BI58" s="16" t="n"/>
      <c r="BJ58" s="16" t="n"/>
      <c r="BK58" s="16" t="n"/>
      <c r="BL58" s="16" t="n"/>
      <c r="BM58" s="16" t="n"/>
    </row>
    <row r="59">
      <c r="B59" s="13">
        <f>IF($A59="","",IFERROR(INDEX(Members!$G$2:$G$251,MATCH($A59,Members!$A$2:$A$251,0))&amp;"",""))</f>
        <v/>
      </c>
      <c r="C59" s="13">
        <f>IF($A59="","",COUNTIF($F59:$BM59,"x"))</f>
        <v/>
      </c>
      <c r="D59" s="13">
        <f>IF($A59="","",COUNTIF($F59:$BM59,"x")+COUNTIF($F59:$BM59,"a"))</f>
        <v/>
      </c>
      <c r="E59" s="15">
        <f>IF($A59="","",IF($D59=0,"",$C59/$D59))</f>
        <v/>
      </c>
      <c r="F59" s="16" t="n"/>
      <c r="G59" s="16" t="n"/>
      <c r="H59" s="16" t="n"/>
      <c r="I59" s="16" t="n"/>
      <c r="J59" s="16" t="n"/>
      <c r="K59" s="16" t="n"/>
      <c r="L59" s="16" t="n"/>
      <c r="M59" s="16" t="n"/>
      <c r="N59" s="16" t="n"/>
      <c r="O59" s="16" t="n"/>
      <c r="P59" s="16" t="n"/>
      <c r="Q59" s="16" t="n"/>
      <c r="R59" s="16" t="n"/>
      <c r="S59" s="16" t="n"/>
      <c r="T59" s="16" t="n"/>
      <c r="U59" s="16" t="n"/>
      <c r="V59" s="16" t="n"/>
      <c r="W59" s="16" t="n"/>
      <c r="X59" s="16" t="n"/>
      <c r="Y59" s="16" t="n"/>
      <c r="Z59" s="16" t="n"/>
      <c r="AA59" s="16" t="n"/>
      <c r="AB59" s="16" t="n"/>
      <c r="AC59" s="16" t="n"/>
      <c r="AD59" s="16" t="n"/>
      <c r="AE59" s="16" t="n"/>
      <c r="AF59" s="16" t="n"/>
      <c r="AG59" s="16" t="n"/>
      <c r="AH59" s="16" t="n"/>
      <c r="AI59" s="16" t="n"/>
      <c r="AJ59" s="16" t="n"/>
      <c r="AK59" s="16" t="n"/>
      <c r="AL59" s="16" t="n"/>
      <c r="AM59" s="16" t="n"/>
      <c r="AN59" s="16" t="n"/>
      <c r="AO59" s="16" t="n"/>
      <c r="AP59" s="16" t="n"/>
      <c r="AQ59" s="16" t="n"/>
      <c r="AR59" s="16" t="n"/>
      <c r="AS59" s="16" t="n"/>
      <c r="AT59" s="16" t="n"/>
      <c r="AU59" s="16" t="n"/>
      <c r="AV59" s="16" t="n"/>
      <c r="AW59" s="16" t="n"/>
      <c r="AX59" s="16" t="n"/>
      <c r="AY59" s="16" t="n"/>
      <c r="AZ59" s="16" t="n"/>
      <c r="BA59" s="16" t="n"/>
      <c r="BB59" s="16" t="n"/>
      <c r="BC59" s="16" t="n"/>
      <c r="BD59" s="16" t="n"/>
      <c r="BE59" s="16" t="n"/>
      <c r="BF59" s="16" t="n"/>
      <c r="BG59" s="16" t="n"/>
      <c r="BH59" s="16" t="n"/>
      <c r="BI59" s="16" t="n"/>
      <c r="BJ59" s="16" t="n"/>
      <c r="BK59" s="16" t="n"/>
      <c r="BL59" s="16" t="n"/>
      <c r="BM59" s="16" t="n"/>
    </row>
    <row r="60">
      <c r="B60" s="13">
        <f>IF($A60="","",IFERROR(INDEX(Members!$G$2:$G$251,MATCH($A60,Members!$A$2:$A$251,0))&amp;"",""))</f>
        <v/>
      </c>
      <c r="C60" s="13">
        <f>IF($A60="","",COUNTIF($F60:$BM60,"x"))</f>
        <v/>
      </c>
      <c r="D60" s="13">
        <f>IF($A60="","",COUNTIF($F60:$BM60,"x")+COUNTIF($F60:$BM60,"a"))</f>
        <v/>
      </c>
      <c r="E60" s="15">
        <f>IF($A60="","",IF($D60=0,"",$C60/$D60))</f>
        <v/>
      </c>
      <c r="F60" s="16" t="n"/>
      <c r="G60" s="16" t="n"/>
      <c r="H60" s="16" t="n"/>
      <c r="I60" s="16" t="n"/>
      <c r="J60" s="16" t="n"/>
      <c r="K60" s="16" t="n"/>
      <c r="L60" s="16" t="n"/>
      <c r="M60" s="16" t="n"/>
      <c r="N60" s="16" t="n"/>
      <c r="O60" s="16" t="n"/>
      <c r="P60" s="16" t="n"/>
      <c r="Q60" s="16" t="n"/>
      <c r="R60" s="16" t="n"/>
      <c r="S60" s="16" t="n"/>
      <c r="T60" s="16" t="n"/>
      <c r="U60" s="16" t="n"/>
      <c r="V60" s="16" t="n"/>
      <c r="W60" s="16" t="n"/>
      <c r="X60" s="16" t="n"/>
      <c r="Y60" s="16" t="n"/>
      <c r="Z60" s="16" t="n"/>
      <c r="AA60" s="16" t="n"/>
      <c r="AB60" s="16" t="n"/>
      <c r="AC60" s="16" t="n"/>
      <c r="AD60" s="16" t="n"/>
      <c r="AE60" s="16" t="n"/>
      <c r="AF60" s="16" t="n"/>
      <c r="AG60" s="16" t="n"/>
      <c r="AH60" s="16" t="n"/>
      <c r="AI60" s="16" t="n"/>
      <c r="AJ60" s="16" t="n"/>
      <c r="AK60" s="16" t="n"/>
      <c r="AL60" s="16" t="n"/>
      <c r="AM60" s="16" t="n"/>
      <c r="AN60" s="16" t="n"/>
      <c r="AO60" s="16" t="n"/>
      <c r="AP60" s="16" t="n"/>
      <c r="AQ60" s="16" t="n"/>
      <c r="AR60" s="16" t="n"/>
      <c r="AS60" s="16" t="n"/>
      <c r="AT60" s="16" t="n"/>
      <c r="AU60" s="16" t="n"/>
      <c r="AV60" s="16" t="n"/>
      <c r="AW60" s="16" t="n"/>
      <c r="AX60" s="16" t="n"/>
      <c r="AY60" s="16" t="n"/>
      <c r="AZ60" s="16" t="n"/>
      <c r="BA60" s="16" t="n"/>
      <c r="BB60" s="16" t="n"/>
      <c r="BC60" s="16" t="n"/>
      <c r="BD60" s="16" t="n"/>
      <c r="BE60" s="16" t="n"/>
      <c r="BF60" s="16" t="n"/>
      <c r="BG60" s="16" t="n"/>
      <c r="BH60" s="16" t="n"/>
      <c r="BI60" s="16" t="n"/>
      <c r="BJ60" s="16" t="n"/>
      <c r="BK60" s="16" t="n"/>
      <c r="BL60" s="16" t="n"/>
      <c r="BM60" s="16" t="n"/>
    </row>
    <row r="61">
      <c r="B61" s="13">
        <f>IF($A61="","",IFERROR(INDEX(Members!$G$2:$G$251,MATCH($A61,Members!$A$2:$A$251,0))&amp;"",""))</f>
        <v/>
      </c>
      <c r="C61" s="13">
        <f>IF($A61="","",COUNTIF($F61:$BM61,"x"))</f>
        <v/>
      </c>
      <c r="D61" s="13">
        <f>IF($A61="","",COUNTIF($F61:$BM61,"x")+COUNTIF($F61:$BM61,"a"))</f>
        <v/>
      </c>
      <c r="E61" s="15">
        <f>IF($A61="","",IF($D61=0,"",$C61/$D61))</f>
        <v/>
      </c>
      <c r="F61" s="16" t="n"/>
      <c r="G61" s="16" t="n"/>
      <c r="H61" s="16" t="n"/>
      <c r="I61" s="16" t="n"/>
      <c r="J61" s="16" t="n"/>
      <c r="K61" s="16" t="n"/>
      <c r="L61" s="16" t="n"/>
      <c r="M61" s="16" t="n"/>
      <c r="N61" s="16" t="n"/>
      <c r="O61" s="16" t="n"/>
      <c r="P61" s="16" t="n"/>
      <c r="Q61" s="16" t="n"/>
      <c r="R61" s="16" t="n"/>
      <c r="S61" s="16" t="n"/>
      <c r="T61" s="16" t="n"/>
      <c r="U61" s="16" t="n"/>
      <c r="V61" s="16" t="n"/>
      <c r="W61" s="16" t="n"/>
      <c r="X61" s="16" t="n"/>
      <c r="Y61" s="16" t="n"/>
      <c r="Z61" s="16" t="n"/>
      <c r="AA61" s="16" t="n"/>
      <c r="AB61" s="16" t="n"/>
      <c r="AC61" s="16" t="n"/>
      <c r="AD61" s="16" t="n"/>
      <c r="AE61" s="16" t="n"/>
      <c r="AF61" s="16" t="n"/>
      <c r="AG61" s="16" t="n"/>
      <c r="AH61" s="16" t="n"/>
      <c r="AI61" s="16" t="n"/>
      <c r="AJ61" s="16" t="n"/>
      <c r="AK61" s="16" t="n"/>
      <c r="AL61" s="16" t="n"/>
      <c r="AM61" s="16" t="n"/>
      <c r="AN61" s="16" t="n"/>
      <c r="AO61" s="16" t="n"/>
      <c r="AP61" s="16" t="n"/>
      <c r="AQ61" s="16" t="n"/>
      <c r="AR61" s="16" t="n"/>
      <c r="AS61" s="16" t="n"/>
      <c r="AT61" s="16" t="n"/>
      <c r="AU61" s="16" t="n"/>
      <c r="AV61" s="16" t="n"/>
      <c r="AW61" s="16" t="n"/>
      <c r="AX61" s="16" t="n"/>
      <c r="AY61" s="16" t="n"/>
      <c r="AZ61" s="16" t="n"/>
      <c r="BA61" s="16" t="n"/>
      <c r="BB61" s="16" t="n"/>
      <c r="BC61" s="16" t="n"/>
      <c r="BD61" s="16" t="n"/>
      <c r="BE61" s="16" t="n"/>
      <c r="BF61" s="16" t="n"/>
      <c r="BG61" s="16" t="n"/>
      <c r="BH61" s="16" t="n"/>
      <c r="BI61" s="16" t="n"/>
      <c r="BJ61" s="16" t="n"/>
      <c r="BK61" s="16" t="n"/>
      <c r="BL61" s="16" t="n"/>
      <c r="BM61" s="16" t="n"/>
    </row>
    <row r="62">
      <c r="B62" s="13">
        <f>IF($A62="","",IFERROR(INDEX(Members!$G$2:$G$251,MATCH($A62,Members!$A$2:$A$251,0))&amp;"",""))</f>
        <v/>
      </c>
      <c r="C62" s="13">
        <f>IF($A62="","",COUNTIF($F62:$BM62,"x"))</f>
        <v/>
      </c>
      <c r="D62" s="13">
        <f>IF($A62="","",COUNTIF($F62:$BM62,"x")+COUNTIF($F62:$BM62,"a"))</f>
        <v/>
      </c>
      <c r="E62" s="15">
        <f>IF($A62="","",IF($D62=0,"",$C62/$D62))</f>
        <v/>
      </c>
      <c r="F62" s="16" t="n"/>
      <c r="G62" s="16" t="n"/>
      <c r="H62" s="16" t="n"/>
      <c r="I62" s="16" t="n"/>
      <c r="J62" s="16" t="n"/>
      <c r="K62" s="16" t="n"/>
      <c r="L62" s="16" t="n"/>
      <c r="M62" s="16" t="n"/>
      <c r="N62" s="16" t="n"/>
      <c r="O62" s="16" t="n"/>
      <c r="P62" s="16" t="n"/>
      <c r="Q62" s="16" t="n"/>
      <c r="R62" s="16" t="n"/>
      <c r="S62" s="16" t="n"/>
      <c r="T62" s="16" t="n"/>
      <c r="U62" s="16" t="n"/>
      <c r="V62" s="16" t="n"/>
      <c r="W62" s="16" t="n"/>
      <c r="X62" s="16" t="n"/>
      <c r="Y62" s="16" t="n"/>
      <c r="Z62" s="16" t="n"/>
      <c r="AA62" s="16" t="n"/>
      <c r="AB62" s="16" t="n"/>
      <c r="AC62" s="16" t="n"/>
      <c r="AD62" s="16" t="n"/>
      <c r="AE62" s="16" t="n"/>
      <c r="AF62" s="16" t="n"/>
      <c r="AG62" s="16" t="n"/>
      <c r="AH62" s="16" t="n"/>
      <c r="AI62" s="16" t="n"/>
      <c r="AJ62" s="16" t="n"/>
      <c r="AK62" s="16" t="n"/>
      <c r="AL62" s="16" t="n"/>
      <c r="AM62" s="16" t="n"/>
      <c r="AN62" s="16" t="n"/>
      <c r="AO62" s="16" t="n"/>
      <c r="AP62" s="16" t="n"/>
      <c r="AQ62" s="16" t="n"/>
      <c r="AR62" s="16" t="n"/>
      <c r="AS62" s="16" t="n"/>
      <c r="AT62" s="16" t="n"/>
      <c r="AU62" s="16" t="n"/>
      <c r="AV62" s="16" t="n"/>
      <c r="AW62" s="16" t="n"/>
      <c r="AX62" s="16" t="n"/>
      <c r="AY62" s="16" t="n"/>
      <c r="AZ62" s="16" t="n"/>
      <c r="BA62" s="16" t="n"/>
      <c r="BB62" s="16" t="n"/>
      <c r="BC62" s="16" t="n"/>
      <c r="BD62" s="16" t="n"/>
      <c r="BE62" s="16" t="n"/>
      <c r="BF62" s="16" t="n"/>
      <c r="BG62" s="16" t="n"/>
      <c r="BH62" s="16" t="n"/>
      <c r="BI62" s="16" t="n"/>
      <c r="BJ62" s="16" t="n"/>
      <c r="BK62" s="16" t="n"/>
      <c r="BL62" s="16" t="n"/>
      <c r="BM62" s="16" t="n"/>
    </row>
    <row r="63">
      <c r="B63" s="13">
        <f>IF($A63="","",IFERROR(INDEX(Members!$G$2:$G$251,MATCH($A63,Members!$A$2:$A$251,0))&amp;"",""))</f>
        <v/>
      </c>
      <c r="C63" s="13">
        <f>IF($A63="","",COUNTIF($F63:$BM63,"x"))</f>
        <v/>
      </c>
      <c r="D63" s="13">
        <f>IF($A63="","",COUNTIF($F63:$BM63,"x")+COUNTIF($F63:$BM63,"a"))</f>
        <v/>
      </c>
      <c r="E63" s="15">
        <f>IF($A63="","",IF($D63=0,"",$C63/$D63))</f>
        <v/>
      </c>
      <c r="F63" s="16" t="n"/>
      <c r="G63" s="16" t="n"/>
      <c r="H63" s="16" t="n"/>
      <c r="I63" s="16" t="n"/>
      <c r="J63" s="16" t="n"/>
      <c r="K63" s="16" t="n"/>
      <c r="L63" s="16" t="n"/>
      <c r="M63" s="16" t="n"/>
      <c r="N63" s="16" t="n"/>
      <c r="O63" s="16" t="n"/>
      <c r="P63" s="16" t="n"/>
      <c r="Q63" s="16" t="n"/>
      <c r="R63" s="16" t="n"/>
      <c r="S63" s="16" t="n"/>
      <c r="T63" s="16" t="n"/>
      <c r="U63" s="16" t="n"/>
      <c r="V63" s="16" t="n"/>
      <c r="W63" s="16" t="n"/>
      <c r="X63" s="16" t="n"/>
      <c r="Y63" s="16" t="n"/>
      <c r="Z63" s="16" t="n"/>
      <c r="AA63" s="16" t="n"/>
      <c r="AB63" s="16" t="n"/>
      <c r="AC63" s="16" t="n"/>
      <c r="AD63" s="16" t="n"/>
      <c r="AE63" s="16" t="n"/>
      <c r="AF63" s="16" t="n"/>
      <c r="AG63" s="16" t="n"/>
      <c r="AH63" s="16" t="n"/>
      <c r="AI63" s="16" t="n"/>
      <c r="AJ63" s="16" t="n"/>
      <c r="AK63" s="16" t="n"/>
      <c r="AL63" s="16" t="n"/>
      <c r="AM63" s="16" t="n"/>
      <c r="AN63" s="16" t="n"/>
      <c r="AO63" s="16" t="n"/>
      <c r="AP63" s="16" t="n"/>
      <c r="AQ63" s="16" t="n"/>
      <c r="AR63" s="16" t="n"/>
      <c r="AS63" s="16" t="n"/>
      <c r="AT63" s="16" t="n"/>
      <c r="AU63" s="16" t="n"/>
      <c r="AV63" s="16" t="n"/>
      <c r="AW63" s="16" t="n"/>
      <c r="AX63" s="16" t="n"/>
      <c r="AY63" s="16" t="n"/>
      <c r="AZ63" s="16" t="n"/>
      <c r="BA63" s="16" t="n"/>
      <c r="BB63" s="16" t="n"/>
      <c r="BC63" s="16" t="n"/>
      <c r="BD63" s="16" t="n"/>
      <c r="BE63" s="16" t="n"/>
      <c r="BF63" s="16" t="n"/>
      <c r="BG63" s="16" t="n"/>
      <c r="BH63" s="16" t="n"/>
      <c r="BI63" s="16" t="n"/>
      <c r="BJ63" s="16" t="n"/>
      <c r="BK63" s="16" t="n"/>
      <c r="BL63" s="16" t="n"/>
      <c r="BM63" s="16" t="n"/>
    </row>
    <row r="64">
      <c r="B64" s="13">
        <f>IF($A64="","",IFERROR(INDEX(Members!$G$2:$G$251,MATCH($A64,Members!$A$2:$A$251,0))&amp;"",""))</f>
        <v/>
      </c>
      <c r="C64" s="13">
        <f>IF($A64="","",COUNTIF($F64:$BM64,"x"))</f>
        <v/>
      </c>
      <c r="D64" s="13">
        <f>IF($A64="","",COUNTIF($F64:$BM64,"x")+COUNTIF($F64:$BM64,"a"))</f>
        <v/>
      </c>
      <c r="E64" s="15">
        <f>IF($A64="","",IF($D64=0,"",$C64/$D64))</f>
        <v/>
      </c>
      <c r="F64" s="16" t="n"/>
      <c r="G64" s="16" t="n"/>
      <c r="H64" s="16" t="n"/>
      <c r="I64" s="16" t="n"/>
      <c r="J64" s="16" t="n"/>
      <c r="K64" s="16" t="n"/>
      <c r="L64" s="16" t="n"/>
      <c r="M64" s="16" t="n"/>
      <c r="N64" s="16" t="n"/>
      <c r="O64" s="16" t="n"/>
      <c r="P64" s="16" t="n"/>
      <c r="Q64" s="16" t="n"/>
      <c r="R64" s="16" t="n"/>
      <c r="S64" s="16" t="n"/>
      <c r="T64" s="16" t="n"/>
      <c r="U64" s="16" t="n"/>
      <c r="V64" s="16" t="n"/>
      <c r="W64" s="16" t="n"/>
      <c r="X64" s="16" t="n"/>
      <c r="Y64" s="16" t="n"/>
      <c r="Z64" s="16" t="n"/>
      <c r="AA64" s="16" t="n"/>
      <c r="AB64" s="16" t="n"/>
      <c r="AC64" s="16" t="n"/>
      <c r="AD64" s="16" t="n"/>
      <c r="AE64" s="16" t="n"/>
      <c r="AF64" s="16" t="n"/>
      <c r="AG64" s="16" t="n"/>
      <c r="AH64" s="16" t="n"/>
      <c r="AI64" s="16" t="n"/>
      <c r="AJ64" s="16" t="n"/>
      <c r="AK64" s="16" t="n"/>
      <c r="AL64" s="16" t="n"/>
      <c r="AM64" s="16" t="n"/>
      <c r="AN64" s="16" t="n"/>
      <c r="AO64" s="16" t="n"/>
      <c r="AP64" s="16" t="n"/>
      <c r="AQ64" s="16" t="n"/>
      <c r="AR64" s="16" t="n"/>
      <c r="AS64" s="16" t="n"/>
      <c r="AT64" s="16" t="n"/>
      <c r="AU64" s="16" t="n"/>
      <c r="AV64" s="16" t="n"/>
      <c r="AW64" s="16" t="n"/>
      <c r="AX64" s="16" t="n"/>
      <c r="AY64" s="16" t="n"/>
      <c r="AZ64" s="16" t="n"/>
      <c r="BA64" s="16" t="n"/>
      <c r="BB64" s="16" t="n"/>
      <c r="BC64" s="16" t="n"/>
      <c r="BD64" s="16" t="n"/>
      <c r="BE64" s="16" t="n"/>
      <c r="BF64" s="16" t="n"/>
      <c r="BG64" s="16" t="n"/>
      <c r="BH64" s="16" t="n"/>
      <c r="BI64" s="16" t="n"/>
      <c r="BJ64" s="16" t="n"/>
      <c r="BK64" s="16" t="n"/>
      <c r="BL64" s="16" t="n"/>
      <c r="BM64" s="16" t="n"/>
    </row>
    <row r="65">
      <c r="B65" s="13">
        <f>IF($A65="","",IFERROR(INDEX(Members!$G$2:$G$251,MATCH($A65,Members!$A$2:$A$251,0))&amp;"",""))</f>
        <v/>
      </c>
      <c r="C65" s="13">
        <f>IF($A65="","",COUNTIF($F65:$BM65,"x"))</f>
        <v/>
      </c>
      <c r="D65" s="13">
        <f>IF($A65="","",COUNTIF($F65:$BM65,"x")+COUNTIF($F65:$BM65,"a"))</f>
        <v/>
      </c>
      <c r="E65" s="15">
        <f>IF($A65="","",IF($D65=0,"",$C65/$D65))</f>
        <v/>
      </c>
      <c r="F65" s="16" t="n"/>
      <c r="G65" s="16" t="n"/>
      <c r="H65" s="16" t="n"/>
      <c r="I65" s="16" t="n"/>
      <c r="J65" s="16" t="n"/>
      <c r="K65" s="16" t="n"/>
      <c r="L65" s="16" t="n"/>
      <c r="M65" s="16" t="n"/>
      <c r="N65" s="16" t="n"/>
      <c r="O65" s="16" t="n"/>
      <c r="P65" s="16" t="n"/>
      <c r="Q65" s="16" t="n"/>
      <c r="R65" s="16" t="n"/>
      <c r="S65" s="16" t="n"/>
      <c r="T65" s="16" t="n"/>
      <c r="U65" s="16" t="n"/>
      <c r="V65" s="16" t="n"/>
      <c r="W65" s="16" t="n"/>
      <c r="X65" s="16" t="n"/>
      <c r="Y65" s="16" t="n"/>
      <c r="Z65" s="16" t="n"/>
      <c r="AA65" s="16" t="n"/>
      <c r="AB65" s="16" t="n"/>
      <c r="AC65" s="16" t="n"/>
      <c r="AD65" s="16" t="n"/>
      <c r="AE65" s="16" t="n"/>
      <c r="AF65" s="16" t="n"/>
      <c r="AG65" s="16" t="n"/>
      <c r="AH65" s="16" t="n"/>
      <c r="AI65" s="16" t="n"/>
      <c r="AJ65" s="16" t="n"/>
      <c r="AK65" s="16" t="n"/>
      <c r="AL65" s="16" t="n"/>
      <c r="AM65" s="16" t="n"/>
      <c r="AN65" s="16" t="n"/>
      <c r="AO65" s="16" t="n"/>
      <c r="AP65" s="16" t="n"/>
      <c r="AQ65" s="16" t="n"/>
      <c r="AR65" s="16" t="n"/>
      <c r="AS65" s="16" t="n"/>
      <c r="AT65" s="16" t="n"/>
      <c r="AU65" s="16" t="n"/>
      <c r="AV65" s="16" t="n"/>
      <c r="AW65" s="16" t="n"/>
      <c r="AX65" s="16" t="n"/>
      <c r="AY65" s="16" t="n"/>
      <c r="AZ65" s="16" t="n"/>
      <c r="BA65" s="16" t="n"/>
      <c r="BB65" s="16" t="n"/>
      <c r="BC65" s="16" t="n"/>
      <c r="BD65" s="16" t="n"/>
      <c r="BE65" s="16" t="n"/>
      <c r="BF65" s="16" t="n"/>
      <c r="BG65" s="16" t="n"/>
      <c r="BH65" s="16" t="n"/>
      <c r="BI65" s="16" t="n"/>
      <c r="BJ65" s="16" t="n"/>
      <c r="BK65" s="16" t="n"/>
      <c r="BL65" s="16" t="n"/>
      <c r="BM65" s="16" t="n"/>
    </row>
    <row r="66">
      <c r="B66" s="13">
        <f>IF($A66="","",IFERROR(INDEX(Members!$G$2:$G$251,MATCH($A66,Members!$A$2:$A$251,0))&amp;"",""))</f>
        <v/>
      </c>
      <c r="C66" s="13">
        <f>IF($A66="","",COUNTIF($F66:$BM66,"x"))</f>
        <v/>
      </c>
      <c r="D66" s="13">
        <f>IF($A66="","",COUNTIF($F66:$BM66,"x")+COUNTIF($F66:$BM66,"a"))</f>
        <v/>
      </c>
      <c r="E66" s="15">
        <f>IF($A66="","",IF($D66=0,"",$C66/$D66))</f>
        <v/>
      </c>
      <c r="F66" s="16" t="n"/>
      <c r="G66" s="16" t="n"/>
      <c r="H66" s="16" t="n"/>
      <c r="I66" s="16" t="n"/>
      <c r="J66" s="16" t="n"/>
      <c r="K66" s="16" t="n"/>
      <c r="L66" s="16" t="n"/>
      <c r="M66" s="16" t="n"/>
      <c r="N66" s="16" t="n"/>
      <c r="O66" s="16" t="n"/>
      <c r="P66" s="16" t="n"/>
      <c r="Q66" s="16" t="n"/>
      <c r="R66" s="16" t="n"/>
      <c r="S66" s="16" t="n"/>
      <c r="T66" s="16" t="n"/>
      <c r="U66" s="16" t="n"/>
      <c r="V66" s="16" t="n"/>
      <c r="W66" s="16" t="n"/>
      <c r="X66" s="16" t="n"/>
      <c r="Y66" s="16" t="n"/>
      <c r="Z66" s="16" t="n"/>
      <c r="AA66" s="16" t="n"/>
      <c r="AB66" s="16" t="n"/>
      <c r="AC66" s="16" t="n"/>
      <c r="AD66" s="16" t="n"/>
      <c r="AE66" s="16" t="n"/>
      <c r="AF66" s="16" t="n"/>
      <c r="AG66" s="16" t="n"/>
      <c r="AH66" s="16" t="n"/>
      <c r="AI66" s="16" t="n"/>
      <c r="AJ66" s="16" t="n"/>
      <c r="AK66" s="16" t="n"/>
      <c r="AL66" s="16" t="n"/>
      <c r="AM66" s="16" t="n"/>
      <c r="AN66" s="16" t="n"/>
      <c r="AO66" s="16" t="n"/>
      <c r="AP66" s="16" t="n"/>
      <c r="AQ66" s="16" t="n"/>
      <c r="AR66" s="16" t="n"/>
      <c r="AS66" s="16" t="n"/>
      <c r="AT66" s="16" t="n"/>
      <c r="AU66" s="16" t="n"/>
      <c r="AV66" s="16" t="n"/>
      <c r="AW66" s="16" t="n"/>
      <c r="AX66" s="16" t="n"/>
      <c r="AY66" s="16" t="n"/>
      <c r="AZ66" s="16" t="n"/>
      <c r="BA66" s="16" t="n"/>
      <c r="BB66" s="16" t="n"/>
      <c r="BC66" s="16" t="n"/>
      <c r="BD66" s="16" t="n"/>
      <c r="BE66" s="16" t="n"/>
      <c r="BF66" s="16" t="n"/>
      <c r="BG66" s="16" t="n"/>
      <c r="BH66" s="16" t="n"/>
      <c r="BI66" s="16" t="n"/>
      <c r="BJ66" s="16" t="n"/>
      <c r="BK66" s="16" t="n"/>
      <c r="BL66" s="16" t="n"/>
      <c r="BM66" s="16" t="n"/>
    </row>
    <row r="67">
      <c r="B67" s="13">
        <f>IF($A67="","",IFERROR(INDEX(Members!$G$2:$G$251,MATCH($A67,Members!$A$2:$A$251,0))&amp;"",""))</f>
        <v/>
      </c>
      <c r="C67" s="13">
        <f>IF($A67="","",COUNTIF($F67:$BM67,"x"))</f>
        <v/>
      </c>
      <c r="D67" s="13">
        <f>IF($A67="","",COUNTIF($F67:$BM67,"x")+COUNTIF($F67:$BM67,"a"))</f>
        <v/>
      </c>
      <c r="E67" s="15">
        <f>IF($A67="","",IF($D67=0,"",$C67/$D67))</f>
        <v/>
      </c>
      <c r="F67" s="16" t="n"/>
      <c r="G67" s="16" t="n"/>
      <c r="H67" s="16" t="n"/>
      <c r="I67" s="16" t="n"/>
      <c r="J67" s="16" t="n"/>
      <c r="K67" s="16" t="n"/>
      <c r="L67" s="16" t="n"/>
      <c r="M67" s="16" t="n"/>
      <c r="N67" s="16" t="n"/>
      <c r="O67" s="16" t="n"/>
      <c r="P67" s="16" t="n"/>
      <c r="Q67" s="16" t="n"/>
      <c r="R67" s="16" t="n"/>
      <c r="S67" s="16" t="n"/>
      <c r="T67" s="16" t="n"/>
      <c r="U67" s="16" t="n"/>
      <c r="V67" s="16" t="n"/>
      <c r="W67" s="16" t="n"/>
      <c r="X67" s="16" t="n"/>
      <c r="Y67" s="16" t="n"/>
      <c r="Z67" s="16" t="n"/>
      <c r="AA67" s="16" t="n"/>
      <c r="AB67" s="16" t="n"/>
      <c r="AC67" s="16" t="n"/>
      <c r="AD67" s="16" t="n"/>
      <c r="AE67" s="16" t="n"/>
      <c r="AF67" s="16" t="n"/>
      <c r="AG67" s="16" t="n"/>
      <c r="AH67" s="16" t="n"/>
      <c r="AI67" s="16" t="n"/>
      <c r="AJ67" s="16" t="n"/>
      <c r="AK67" s="16" t="n"/>
      <c r="AL67" s="16" t="n"/>
      <c r="AM67" s="16" t="n"/>
      <c r="AN67" s="16" t="n"/>
      <c r="AO67" s="16" t="n"/>
      <c r="AP67" s="16" t="n"/>
      <c r="AQ67" s="16" t="n"/>
      <c r="AR67" s="16" t="n"/>
      <c r="AS67" s="16" t="n"/>
      <c r="AT67" s="16" t="n"/>
      <c r="AU67" s="16" t="n"/>
      <c r="AV67" s="16" t="n"/>
      <c r="AW67" s="16" t="n"/>
      <c r="AX67" s="16" t="n"/>
      <c r="AY67" s="16" t="n"/>
      <c r="AZ67" s="16" t="n"/>
      <c r="BA67" s="16" t="n"/>
      <c r="BB67" s="16" t="n"/>
      <c r="BC67" s="16" t="n"/>
      <c r="BD67" s="16" t="n"/>
      <c r="BE67" s="16" t="n"/>
      <c r="BF67" s="16" t="n"/>
      <c r="BG67" s="16" t="n"/>
      <c r="BH67" s="16" t="n"/>
      <c r="BI67" s="16" t="n"/>
      <c r="BJ67" s="16" t="n"/>
      <c r="BK67" s="16" t="n"/>
      <c r="BL67" s="16" t="n"/>
      <c r="BM67" s="16" t="n"/>
    </row>
    <row r="68">
      <c r="B68" s="13">
        <f>IF($A68="","",IFERROR(INDEX(Members!$G$2:$G$251,MATCH($A68,Members!$A$2:$A$251,0))&amp;"",""))</f>
        <v/>
      </c>
      <c r="C68" s="13">
        <f>IF($A68="","",COUNTIF($F68:$BM68,"x"))</f>
        <v/>
      </c>
      <c r="D68" s="13">
        <f>IF($A68="","",COUNTIF($F68:$BM68,"x")+COUNTIF($F68:$BM68,"a"))</f>
        <v/>
      </c>
      <c r="E68" s="15">
        <f>IF($A68="","",IF($D68=0,"",$C68/$D68))</f>
        <v/>
      </c>
      <c r="F68" s="16" t="n"/>
      <c r="G68" s="16" t="n"/>
      <c r="H68" s="16" t="n"/>
      <c r="I68" s="16" t="n"/>
      <c r="J68" s="16" t="n"/>
      <c r="K68" s="16" t="n"/>
      <c r="L68" s="16" t="n"/>
      <c r="M68" s="16" t="n"/>
      <c r="N68" s="16" t="n"/>
      <c r="O68" s="16" t="n"/>
      <c r="P68" s="16" t="n"/>
      <c r="Q68" s="16" t="n"/>
      <c r="R68" s="16" t="n"/>
      <c r="S68" s="16" t="n"/>
      <c r="T68" s="16" t="n"/>
      <c r="U68" s="16" t="n"/>
      <c r="V68" s="16" t="n"/>
      <c r="W68" s="16" t="n"/>
      <c r="X68" s="16" t="n"/>
      <c r="Y68" s="16" t="n"/>
      <c r="Z68" s="16" t="n"/>
      <c r="AA68" s="16" t="n"/>
      <c r="AB68" s="16" t="n"/>
      <c r="AC68" s="16" t="n"/>
      <c r="AD68" s="16" t="n"/>
      <c r="AE68" s="16" t="n"/>
      <c r="AF68" s="16" t="n"/>
      <c r="AG68" s="16" t="n"/>
      <c r="AH68" s="16" t="n"/>
      <c r="AI68" s="16" t="n"/>
      <c r="AJ68" s="16" t="n"/>
      <c r="AK68" s="16" t="n"/>
      <c r="AL68" s="16" t="n"/>
      <c r="AM68" s="16" t="n"/>
      <c r="AN68" s="16" t="n"/>
      <c r="AO68" s="16" t="n"/>
      <c r="AP68" s="16" t="n"/>
      <c r="AQ68" s="16" t="n"/>
      <c r="AR68" s="16" t="n"/>
      <c r="AS68" s="16" t="n"/>
      <c r="AT68" s="16" t="n"/>
      <c r="AU68" s="16" t="n"/>
      <c r="AV68" s="16" t="n"/>
      <c r="AW68" s="16" t="n"/>
      <c r="AX68" s="16" t="n"/>
      <c r="AY68" s="16" t="n"/>
      <c r="AZ68" s="16" t="n"/>
      <c r="BA68" s="16" t="n"/>
      <c r="BB68" s="16" t="n"/>
      <c r="BC68" s="16" t="n"/>
      <c r="BD68" s="16" t="n"/>
      <c r="BE68" s="16" t="n"/>
      <c r="BF68" s="16" t="n"/>
      <c r="BG68" s="16" t="n"/>
      <c r="BH68" s="16" t="n"/>
      <c r="BI68" s="16" t="n"/>
      <c r="BJ68" s="16" t="n"/>
      <c r="BK68" s="16" t="n"/>
      <c r="BL68" s="16" t="n"/>
      <c r="BM68" s="16" t="n"/>
    </row>
    <row r="69">
      <c r="B69" s="13">
        <f>IF($A69="","",IFERROR(INDEX(Members!$G$2:$G$251,MATCH($A69,Members!$A$2:$A$251,0))&amp;"",""))</f>
        <v/>
      </c>
      <c r="C69" s="13">
        <f>IF($A69="","",COUNTIF($F69:$BM69,"x"))</f>
        <v/>
      </c>
      <c r="D69" s="13">
        <f>IF($A69="","",COUNTIF($F69:$BM69,"x")+COUNTIF($F69:$BM69,"a"))</f>
        <v/>
      </c>
      <c r="E69" s="15">
        <f>IF($A69="","",IF($D69=0,"",$C69/$D69))</f>
        <v/>
      </c>
      <c r="F69" s="16" t="n"/>
      <c r="G69" s="16" t="n"/>
      <c r="H69" s="16" t="n"/>
      <c r="I69" s="16" t="n"/>
      <c r="J69" s="16" t="n"/>
      <c r="K69" s="16" t="n"/>
      <c r="L69" s="16" t="n"/>
      <c r="M69" s="16" t="n"/>
      <c r="N69" s="16" t="n"/>
      <c r="O69" s="16" t="n"/>
      <c r="P69" s="16" t="n"/>
      <c r="Q69" s="16" t="n"/>
      <c r="R69" s="16" t="n"/>
      <c r="S69" s="16" t="n"/>
      <c r="T69" s="16" t="n"/>
      <c r="U69" s="16" t="n"/>
      <c r="V69" s="16" t="n"/>
      <c r="W69" s="16" t="n"/>
      <c r="X69" s="16" t="n"/>
      <c r="Y69" s="16" t="n"/>
      <c r="Z69" s="16" t="n"/>
      <c r="AA69" s="16" t="n"/>
      <c r="AB69" s="16" t="n"/>
      <c r="AC69" s="16" t="n"/>
      <c r="AD69" s="16" t="n"/>
      <c r="AE69" s="16" t="n"/>
      <c r="AF69" s="16" t="n"/>
      <c r="AG69" s="16" t="n"/>
      <c r="AH69" s="16" t="n"/>
      <c r="AI69" s="16" t="n"/>
      <c r="AJ69" s="16" t="n"/>
      <c r="AK69" s="16" t="n"/>
      <c r="AL69" s="16" t="n"/>
      <c r="AM69" s="16" t="n"/>
      <c r="AN69" s="16" t="n"/>
      <c r="AO69" s="16" t="n"/>
      <c r="AP69" s="16" t="n"/>
      <c r="AQ69" s="16" t="n"/>
      <c r="AR69" s="16" t="n"/>
      <c r="AS69" s="16" t="n"/>
      <c r="AT69" s="16" t="n"/>
      <c r="AU69" s="16" t="n"/>
      <c r="AV69" s="16" t="n"/>
      <c r="AW69" s="16" t="n"/>
      <c r="AX69" s="16" t="n"/>
      <c r="AY69" s="16" t="n"/>
      <c r="AZ69" s="16" t="n"/>
      <c r="BA69" s="16" t="n"/>
      <c r="BB69" s="16" t="n"/>
      <c r="BC69" s="16" t="n"/>
      <c r="BD69" s="16" t="n"/>
      <c r="BE69" s="16" t="n"/>
      <c r="BF69" s="16" t="n"/>
      <c r="BG69" s="16" t="n"/>
      <c r="BH69" s="16" t="n"/>
      <c r="BI69" s="16" t="n"/>
      <c r="BJ69" s="16" t="n"/>
      <c r="BK69" s="16" t="n"/>
      <c r="BL69" s="16" t="n"/>
      <c r="BM69" s="16" t="n"/>
    </row>
    <row r="70">
      <c r="B70" s="13">
        <f>IF($A70="","",IFERROR(INDEX(Members!$G$2:$G$251,MATCH($A70,Members!$A$2:$A$251,0))&amp;"",""))</f>
        <v/>
      </c>
      <c r="C70" s="13">
        <f>IF($A70="","",COUNTIF($F70:$BM70,"x"))</f>
        <v/>
      </c>
      <c r="D70" s="13">
        <f>IF($A70="","",COUNTIF($F70:$BM70,"x")+COUNTIF($F70:$BM70,"a"))</f>
        <v/>
      </c>
      <c r="E70" s="15">
        <f>IF($A70="","",IF($D70=0,"",$C70/$D70))</f>
        <v/>
      </c>
      <c r="F70" s="16" t="n"/>
      <c r="G70" s="16" t="n"/>
      <c r="H70" s="16" t="n"/>
      <c r="I70" s="16" t="n"/>
      <c r="J70" s="16" t="n"/>
      <c r="K70" s="16" t="n"/>
      <c r="L70" s="16" t="n"/>
      <c r="M70" s="16" t="n"/>
      <c r="N70" s="16" t="n"/>
      <c r="O70" s="16" t="n"/>
      <c r="P70" s="16" t="n"/>
      <c r="Q70" s="16" t="n"/>
      <c r="R70" s="16" t="n"/>
      <c r="S70" s="16" t="n"/>
      <c r="T70" s="16" t="n"/>
      <c r="U70" s="16" t="n"/>
      <c r="V70" s="16" t="n"/>
      <c r="W70" s="16" t="n"/>
      <c r="X70" s="16" t="n"/>
      <c r="Y70" s="16" t="n"/>
      <c r="Z70" s="16" t="n"/>
      <c r="AA70" s="16" t="n"/>
      <c r="AB70" s="16" t="n"/>
      <c r="AC70" s="16" t="n"/>
      <c r="AD70" s="16" t="n"/>
      <c r="AE70" s="16" t="n"/>
      <c r="AF70" s="16" t="n"/>
      <c r="AG70" s="16" t="n"/>
      <c r="AH70" s="16" t="n"/>
      <c r="AI70" s="16" t="n"/>
      <c r="AJ70" s="16" t="n"/>
      <c r="AK70" s="16" t="n"/>
      <c r="AL70" s="16" t="n"/>
      <c r="AM70" s="16" t="n"/>
      <c r="AN70" s="16" t="n"/>
      <c r="AO70" s="16" t="n"/>
      <c r="AP70" s="16" t="n"/>
      <c r="AQ70" s="16" t="n"/>
      <c r="AR70" s="16" t="n"/>
      <c r="AS70" s="16" t="n"/>
      <c r="AT70" s="16" t="n"/>
      <c r="AU70" s="16" t="n"/>
      <c r="AV70" s="16" t="n"/>
      <c r="AW70" s="16" t="n"/>
      <c r="AX70" s="16" t="n"/>
      <c r="AY70" s="16" t="n"/>
      <c r="AZ70" s="16" t="n"/>
      <c r="BA70" s="16" t="n"/>
      <c r="BB70" s="16" t="n"/>
      <c r="BC70" s="16" t="n"/>
      <c r="BD70" s="16" t="n"/>
      <c r="BE70" s="16" t="n"/>
      <c r="BF70" s="16" t="n"/>
      <c r="BG70" s="16" t="n"/>
      <c r="BH70" s="16" t="n"/>
      <c r="BI70" s="16" t="n"/>
      <c r="BJ70" s="16" t="n"/>
      <c r="BK70" s="16" t="n"/>
      <c r="BL70" s="16" t="n"/>
      <c r="BM70" s="16" t="n"/>
    </row>
    <row r="71">
      <c r="B71" s="13">
        <f>IF($A71="","",IFERROR(INDEX(Members!$G$2:$G$251,MATCH($A71,Members!$A$2:$A$251,0))&amp;"",""))</f>
        <v/>
      </c>
      <c r="C71" s="13">
        <f>IF($A71="","",COUNTIF($F71:$BM71,"x"))</f>
        <v/>
      </c>
      <c r="D71" s="13">
        <f>IF($A71="","",COUNTIF($F71:$BM71,"x")+COUNTIF($F71:$BM71,"a"))</f>
        <v/>
      </c>
      <c r="E71" s="15">
        <f>IF($A71="","",IF($D71=0,"",$C71/$D71))</f>
        <v/>
      </c>
      <c r="F71" s="16" t="n"/>
      <c r="G71" s="16" t="n"/>
      <c r="H71" s="16" t="n"/>
      <c r="I71" s="16" t="n"/>
      <c r="J71" s="16" t="n"/>
      <c r="K71" s="16" t="n"/>
      <c r="L71" s="16" t="n"/>
      <c r="M71" s="16" t="n"/>
      <c r="N71" s="16" t="n"/>
      <c r="O71" s="16" t="n"/>
      <c r="P71" s="16" t="n"/>
      <c r="Q71" s="16" t="n"/>
      <c r="R71" s="16" t="n"/>
      <c r="S71" s="16" t="n"/>
      <c r="T71" s="16" t="n"/>
      <c r="U71" s="16" t="n"/>
      <c r="V71" s="16" t="n"/>
      <c r="W71" s="16" t="n"/>
      <c r="X71" s="16" t="n"/>
      <c r="Y71" s="16" t="n"/>
      <c r="Z71" s="16" t="n"/>
      <c r="AA71" s="16" t="n"/>
      <c r="AB71" s="16" t="n"/>
      <c r="AC71" s="16" t="n"/>
      <c r="AD71" s="16" t="n"/>
      <c r="AE71" s="16" t="n"/>
      <c r="AF71" s="16" t="n"/>
      <c r="AG71" s="16" t="n"/>
      <c r="AH71" s="16" t="n"/>
      <c r="AI71" s="16" t="n"/>
      <c r="AJ71" s="16" t="n"/>
      <c r="AK71" s="16" t="n"/>
      <c r="AL71" s="16" t="n"/>
      <c r="AM71" s="16" t="n"/>
      <c r="AN71" s="16" t="n"/>
      <c r="AO71" s="16" t="n"/>
      <c r="AP71" s="16" t="n"/>
      <c r="AQ71" s="16" t="n"/>
      <c r="AR71" s="16" t="n"/>
      <c r="AS71" s="16" t="n"/>
      <c r="AT71" s="16" t="n"/>
      <c r="AU71" s="16" t="n"/>
      <c r="AV71" s="16" t="n"/>
      <c r="AW71" s="16" t="n"/>
      <c r="AX71" s="16" t="n"/>
      <c r="AY71" s="16" t="n"/>
      <c r="AZ71" s="16" t="n"/>
      <c r="BA71" s="16" t="n"/>
      <c r="BB71" s="16" t="n"/>
      <c r="BC71" s="16" t="n"/>
      <c r="BD71" s="16" t="n"/>
      <c r="BE71" s="16" t="n"/>
      <c r="BF71" s="16" t="n"/>
      <c r="BG71" s="16" t="n"/>
      <c r="BH71" s="16" t="n"/>
      <c r="BI71" s="16" t="n"/>
      <c r="BJ71" s="16" t="n"/>
      <c r="BK71" s="16" t="n"/>
      <c r="BL71" s="16" t="n"/>
      <c r="BM71" s="16" t="n"/>
    </row>
    <row r="72">
      <c r="B72" s="13">
        <f>IF($A72="","",IFERROR(INDEX(Members!$G$2:$G$251,MATCH($A72,Members!$A$2:$A$251,0))&amp;"",""))</f>
        <v/>
      </c>
      <c r="C72" s="13">
        <f>IF($A72="","",COUNTIF($F72:$BM72,"x"))</f>
        <v/>
      </c>
      <c r="D72" s="13">
        <f>IF($A72="","",COUNTIF($F72:$BM72,"x")+COUNTIF($F72:$BM72,"a"))</f>
        <v/>
      </c>
      <c r="E72" s="15">
        <f>IF($A72="","",IF($D72=0,"",$C72/$D72))</f>
        <v/>
      </c>
      <c r="F72" s="16" t="n"/>
      <c r="G72" s="16" t="n"/>
      <c r="H72" s="16" t="n"/>
      <c r="I72" s="16" t="n"/>
      <c r="J72" s="16" t="n"/>
      <c r="K72" s="16" t="n"/>
      <c r="L72" s="16" t="n"/>
      <c r="M72" s="16" t="n"/>
      <c r="N72" s="16" t="n"/>
      <c r="O72" s="16" t="n"/>
      <c r="P72" s="16" t="n"/>
      <c r="Q72" s="16" t="n"/>
      <c r="R72" s="16" t="n"/>
      <c r="S72" s="16" t="n"/>
      <c r="T72" s="16" t="n"/>
      <c r="U72" s="16" t="n"/>
      <c r="V72" s="16" t="n"/>
      <c r="W72" s="16" t="n"/>
      <c r="X72" s="16" t="n"/>
      <c r="Y72" s="16" t="n"/>
      <c r="Z72" s="16" t="n"/>
      <c r="AA72" s="16" t="n"/>
      <c r="AB72" s="16" t="n"/>
      <c r="AC72" s="16" t="n"/>
      <c r="AD72" s="16" t="n"/>
      <c r="AE72" s="16" t="n"/>
      <c r="AF72" s="16" t="n"/>
      <c r="AG72" s="16" t="n"/>
      <c r="AH72" s="16" t="n"/>
      <c r="AI72" s="16" t="n"/>
      <c r="AJ72" s="16" t="n"/>
      <c r="AK72" s="16" t="n"/>
      <c r="AL72" s="16" t="n"/>
      <c r="AM72" s="16" t="n"/>
      <c r="AN72" s="16" t="n"/>
      <c r="AO72" s="16" t="n"/>
      <c r="AP72" s="16" t="n"/>
      <c r="AQ72" s="16" t="n"/>
      <c r="AR72" s="16" t="n"/>
      <c r="AS72" s="16" t="n"/>
      <c r="AT72" s="16" t="n"/>
      <c r="AU72" s="16" t="n"/>
      <c r="AV72" s="16" t="n"/>
      <c r="AW72" s="16" t="n"/>
      <c r="AX72" s="16" t="n"/>
      <c r="AY72" s="16" t="n"/>
      <c r="AZ72" s="16" t="n"/>
      <c r="BA72" s="16" t="n"/>
      <c r="BB72" s="16" t="n"/>
      <c r="BC72" s="16" t="n"/>
      <c r="BD72" s="16" t="n"/>
      <c r="BE72" s="16" t="n"/>
      <c r="BF72" s="16" t="n"/>
      <c r="BG72" s="16" t="n"/>
      <c r="BH72" s="16" t="n"/>
      <c r="BI72" s="16" t="n"/>
      <c r="BJ72" s="16" t="n"/>
      <c r="BK72" s="16" t="n"/>
      <c r="BL72" s="16" t="n"/>
      <c r="BM72" s="16" t="n"/>
    </row>
    <row r="73">
      <c r="B73" s="13">
        <f>IF($A73="","",IFERROR(INDEX(Members!$G$2:$G$251,MATCH($A73,Members!$A$2:$A$251,0))&amp;"",""))</f>
        <v/>
      </c>
      <c r="C73" s="13">
        <f>IF($A73="","",COUNTIF($F73:$BM73,"x"))</f>
        <v/>
      </c>
      <c r="D73" s="13">
        <f>IF($A73="","",COUNTIF($F73:$BM73,"x")+COUNTIF($F73:$BM73,"a"))</f>
        <v/>
      </c>
      <c r="E73" s="15">
        <f>IF($A73="","",IF($D73=0,"",$C73/$D73))</f>
        <v/>
      </c>
      <c r="F73" s="16" t="n"/>
      <c r="G73" s="16" t="n"/>
      <c r="H73" s="16" t="n"/>
      <c r="I73" s="16" t="n"/>
      <c r="J73" s="16" t="n"/>
      <c r="K73" s="16" t="n"/>
      <c r="L73" s="16" t="n"/>
      <c r="M73" s="16" t="n"/>
      <c r="N73" s="16" t="n"/>
      <c r="O73" s="16" t="n"/>
      <c r="P73" s="16" t="n"/>
      <c r="Q73" s="16" t="n"/>
      <c r="R73" s="16" t="n"/>
      <c r="S73" s="16" t="n"/>
      <c r="T73" s="16" t="n"/>
      <c r="U73" s="16" t="n"/>
      <c r="V73" s="16" t="n"/>
      <c r="W73" s="16" t="n"/>
      <c r="X73" s="16" t="n"/>
      <c r="Y73" s="16" t="n"/>
      <c r="Z73" s="16" t="n"/>
      <c r="AA73" s="16" t="n"/>
      <c r="AB73" s="16" t="n"/>
      <c r="AC73" s="16" t="n"/>
      <c r="AD73" s="16" t="n"/>
      <c r="AE73" s="16" t="n"/>
      <c r="AF73" s="16" t="n"/>
      <c r="AG73" s="16" t="n"/>
      <c r="AH73" s="16" t="n"/>
      <c r="AI73" s="16" t="n"/>
      <c r="AJ73" s="16" t="n"/>
      <c r="AK73" s="16" t="n"/>
      <c r="AL73" s="16" t="n"/>
      <c r="AM73" s="16" t="n"/>
      <c r="AN73" s="16" t="n"/>
      <c r="AO73" s="16" t="n"/>
      <c r="AP73" s="16" t="n"/>
      <c r="AQ73" s="16" t="n"/>
      <c r="AR73" s="16" t="n"/>
      <c r="AS73" s="16" t="n"/>
      <c r="AT73" s="16" t="n"/>
      <c r="AU73" s="16" t="n"/>
      <c r="AV73" s="16" t="n"/>
      <c r="AW73" s="16" t="n"/>
      <c r="AX73" s="16" t="n"/>
      <c r="AY73" s="16" t="n"/>
      <c r="AZ73" s="16" t="n"/>
      <c r="BA73" s="16" t="n"/>
      <c r="BB73" s="16" t="n"/>
      <c r="BC73" s="16" t="n"/>
      <c r="BD73" s="16" t="n"/>
      <c r="BE73" s="16" t="n"/>
      <c r="BF73" s="16" t="n"/>
      <c r="BG73" s="16" t="n"/>
      <c r="BH73" s="16" t="n"/>
      <c r="BI73" s="16" t="n"/>
      <c r="BJ73" s="16" t="n"/>
      <c r="BK73" s="16" t="n"/>
      <c r="BL73" s="16" t="n"/>
      <c r="BM73" s="16" t="n"/>
    </row>
    <row r="74">
      <c r="B74" s="13">
        <f>IF($A74="","",IFERROR(INDEX(Members!$G$2:$G$251,MATCH($A74,Members!$A$2:$A$251,0))&amp;"",""))</f>
        <v/>
      </c>
      <c r="C74" s="13">
        <f>IF($A74="","",COUNTIF($F74:$BM74,"x"))</f>
        <v/>
      </c>
      <c r="D74" s="13">
        <f>IF($A74="","",COUNTIF($F74:$BM74,"x")+COUNTIF($F74:$BM74,"a"))</f>
        <v/>
      </c>
      <c r="E74" s="15">
        <f>IF($A74="","",IF($D74=0,"",$C74/$D74))</f>
        <v/>
      </c>
      <c r="F74" s="16" t="n"/>
      <c r="G74" s="16" t="n"/>
      <c r="H74" s="16" t="n"/>
      <c r="I74" s="16" t="n"/>
      <c r="J74" s="16" t="n"/>
      <c r="K74" s="16" t="n"/>
      <c r="L74" s="16" t="n"/>
      <c r="M74" s="16" t="n"/>
      <c r="N74" s="16" t="n"/>
      <c r="O74" s="16" t="n"/>
      <c r="P74" s="16" t="n"/>
      <c r="Q74" s="16" t="n"/>
      <c r="R74" s="16" t="n"/>
      <c r="S74" s="16" t="n"/>
      <c r="T74" s="16" t="n"/>
      <c r="U74" s="16" t="n"/>
      <c r="V74" s="16" t="n"/>
      <c r="W74" s="16" t="n"/>
      <c r="X74" s="16" t="n"/>
      <c r="Y74" s="16" t="n"/>
      <c r="Z74" s="16" t="n"/>
      <c r="AA74" s="16" t="n"/>
      <c r="AB74" s="16" t="n"/>
      <c r="AC74" s="16" t="n"/>
      <c r="AD74" s="16" t="n"/>
      <c r="AE74" s="16" t="n"/>
      <c r="AF74" s="16" t="n"/>
      <c r="AG74" s="16" t="n"/>
      <c r="AH74" s="16" t="n"/>
      <c r="AI74" s="16" t="n"/>
      <c r="AJ74" s="16" t="n"/>
      <c r="AK74" s="16" t="n"/>
      <c r="AL74" s="16" t="n"/>
      <c r="AM74" s="16" t="n"/>
      <c r="AN74" s="16" t="n"/>
      <c r="AO74" s="16" t="n"/>
      <c r="AP74" s="16" t="n"/>
      <c r="AQ74" s="16" t="n"/>
      <c r="AR74" s="16" t="n"/>
      <c r="AS74" s="16" t="n"/>
      <c r="AT74" s="16" t="n"/>
      <c r="AU74" s="16" t="n"/>
      <c r="AV74" s="16" t="n"/>
      <c r="AW74" s="16" t="n"/>
      <c r="AX74" s="16" t="n"/>
      <c r="AY74" s="16" t="n"/>
      <c r="AZ74" s="16" t="n"/>
      <c r="BA74" s="16" t="n"/>
      <c r="BB74" s="16" t="n"/>
      <c r="BC74" s="16" t="n"/>
      <c r="BD74" s="16" t="n"/>
      <c r="BE74" s="16" t="n"/>
      <c r="BF74" s="16" t="n"/>
      <c r="BG74" s="16" t="n"/>
      <c r="BH74" s="16" t="n"/>
      <c r="BI74" s="16" t="n"/>
      <c r="BJ74" s="16" t="n"/>
      <c r="BK74" s="16" t="n"/>
      <c r="BL74" s="16" t="n"/>
      <c r="BM74" s="16" t="n"/>
    </row>
    <row r="75">
      <c r="B75" s="13">
        <f>IF($A75="","",IFERROR(INDEX(Members!$G$2:$G$251,MATCH($A75,Members!$A$2:$A$251,0))&amp;"",""))</f>
        <v/>
      </c>
      <c r="C75" s="13">
        <f>IF($A75="","",COUNTIF($F75:$BM75,"x"))</f>
        <v/>
      </c>
      <c r="D75" s="13">
        <f>IF($A75="","",COUNTIF($F75:$BM75,"x")+COUNTIF($F75:$BM75,"a"))</f>
        <v/>
      </c>
      <c r="E75" s="15">
        <f>IF($A75="","",IF($D75=0,"",$C75/$D75))</f>
        <v/>
      </c>
      <c r="F75" s="16" t="n"/>
      <c r="G75" s="16" t="n"/>
      <c r="H75" s="16" t="n"/>
      <c r="I75" s="16" t="n"/>
      <c r="J75" s="16" t="n"/>
      <c r="K75" s="16" t="n"/>
      <c r="L75" s="16" t="n"/>
      <c r="M75" s="16" t="n"/>
      <c r="N75" s="16" t="n"/>
      <c r="O75" s="16" t="n"/>
      <c r="P75" s="16" t="n"/>
      <c r="Q75" s="16" t="n"/>
      <c r="R75" s="16" t="n"/>
      <c r="S75" s="16" t="n"/>
      <c r="T75" s="16" t="n"/>
      <c r="U75" s="16" t="n"/>
      <c r="V75" s="16" t="n"/>
      <c r="W75" s="16" t="n"/>
      <c r="X75" s="16" t="n"/>
      <c r="Y75" s="16" t="n"/>
      <c r="Z75" s="16" t="n"/>
      <c r="AA75" s="16" t="n"/>
      <c r="AB75" s="16" t="n"/>
      <c r="AC75" s="16" t="n"/>
      <c r="AD75" s="16" t="n"/>
      <c r="AE75" s="16" t="n"/>
      <c r="AF75" s="16" t="n"/>
      <c r="AG75" s="16" t="n"/>
      <c r="AH75" s="16" t="n"/>
      <c r="AI75" s="16" t="n"/>
      <c r="AJ75" s="16" t="n"/>
      <c r="AK75" s="16" t="n"/>
      <c r="AL75" s="16" t="n"/>
      <c r="AM75" s="16" t="n"/>
      <c r="AN75" s="16" t="n"/>
      <c r="AO75" s="16" t="n"/>
      <c r="AP75" s="16" t="n"/>
      <c r="AQ75" s="16" t="n"/>
      <c r="AR75" s="16" t="n"/>
      <c r="AS75" s="16" t="n"/>
      <c r="AT75" s="16" t="n"/>
      <c r="AU75" s="16" t="n"/>
      <c r="AV75" s="16" t="n"/>
      <c r="AW75" s="16" t="n"/>
      <c r="AX75" s="16" t="n"/>
      <c r="AY75" s="16" t="n"/>
      <c r="AZ75" s="16" t="n"/>
      <c r="BA75" s="16" t="n"/>
      <c r="BB75" s="16" t="n"/>
      <c r="BC75" s="16" t="n"/>
      <c r="BD75" s="16" t="n"/>
      <c r="BE75" s="16" t="n"/>
      <c r="BF75" s="16" t="n"/>
      <c r="BG75" s="16" t="n"/>
      <c r="BH75" s="16" t="n"/>
      <c r="BI75" s="16" t="n"/>
      <c r="BJ75" s="16" t="n"/>
      <c r="BK75" s="16" t="n"/>
      <c r="BL75" s="16" t="n"/>
      <c r="BM75" s="16" t="n"/>
    </row>
    <row r="76">
      <c r="B76" s="13">
        <f>IF($A76="","",IFERROR(INDEX(Members!$G$2:$G$251,MATCH($A76,Members!$A$2:$A$251,0))&amp;"",""))</f>
        <v/>
      </c>
      <c r="C76" s="13">
        <f>IF($A76="","",COUNTIF($F76:$BM76,"x"))</f>
        <v/>
      </c>
      <c r="D76" s="13">
        <f>IF($A76="","",COUNTIF($F76:$BM76,"x")+COUNTIF($F76:$BM76,"a"))</f>
        <v/>
      </c>
      <c r="E76" s="15">
        <f>IF($A76="","",IF($D76=0,"",$C76/$D76))</f>
        <v/>
      </c>
      <c r="F76" s="16" t="n"/>
      <c r="G76" s="16" t="n"/>
      <c r="H76" s="16" t="n"/>
      <c r="I76" s="16" t="n"/>
      <c r="J76" s="16" t="n"/>
      <c r="K76" s="16" t="n"/>
      <c r="L76" s="16" t="n"/>
      <c r="M76" s="16" t="n"/>
      <c r="N76" s="16" t="n"/>
      <c r="O76" s="16" t="n"/>
      <c r="P76" s="16" t="n"/>
      <c r="Q76" s="16" t="n"/>
      <c r="R76" s="16" t="n"/>
      <c r="S76" s="16" t="n"/>
      <c r="T76" s="16" t="n"/>
      <c r="U76" s="16" t="n"/>
      <c r="V76" s="16" t="n"/>
      <c r="W76" s="16" t="n"/>
      <c r="X76" s="16" t="n"/>
      <c r="Y76" s="16" t="n"/>
      <c r="Z76" s="16" t="n"/>
      <c r="AA76" s="16" t="n"/>
      <c r="AB76" s="16" t="n"/>
      <c r="AC76" s="16" t="n"/>
      <c r="AD76" s="16" t="n"/>
      <c r="AE76" s="16" t="n"/>
      <c r="AF76" s="16" t="n"/>
      <c r="AG76" s="16" t="n"/>
      <c r="AH76" s="16" t="n"/>
      <c r="AI76" s="16" t="n"/>
      <c r="AJ76" s="16" t="n"/>
      <c r="AK76" s="16" t="n"/>
      <c r="AL76" s="16" t="n"/>
      <c r="AM76" s="16" t="n"/>
      <c r="AN76" s="16" t="n"/>
      <c r="AO76" s="16" t="n"/>
      <c r="AP76" s="16" t="n"/>
      <c r="AQ76" s="16" t="n"/>
      <c r="AR76" s="16" t="n"/>
      <c r="AS76" s="16" t="n"/>
      <c r="AT76" s="16" t="n"/>
      <c r="AU76" s="16" t="n"/>
      <c r="AV76" s="16" t="n"/>
      <c r="AW76" s="16" t="n"/>
      <c r="AX76" s="16" t="n"/>
      <c r="AY76" s="16" t="n"/>
      <c r="AZ76" s="16" t="n"/>
      <c r="BA76" s="16" t="n"/>
      <c r="BB76" s="16" t="n"/>
      <c r="BC76" s="16" t="n"/>
      <c r="BD76" s="16" t="n"/>
      <c r="BE76" s="16" t="n"/>
      <c r="BF76" s="16" t="n"/>
      <c r="BG76" s="16" t="n"/>
      <c r="BH76" s="16" t="n"/>
      <c r="BI76" s="16" t="n"/>
      <c r="BJ76" s="16" t="n"/>
      <c r="BK76" s="16" t="n"/>
      <c r="BL76" s="16" t="n"/>
      <c r="BM76" s="16" t="n"/>
    </row>
    <row r="77">
      <c r="B77" s="13">
        <f>IF($A77="","",IFERROR(INDEX(Members!$G$2:$G$251,MATCH($A77,Members!$A$2:$A$251,0))&amp;"",""))</f>
        <v/>
      </c>
      <c r="C77" s="13">
        <f>IF($A77="","",COUNTIF($F77:$BM77,"x"))</f>
        <v/>
      </c>
      <c r="D77" s="13">
        <f>IF($A77="","",COUNTIF($F77:$BM77,"x")+COUNTIF($F77:$BM77,"a"))</f>
        <v/>
      </c>
      <c r="E77" s="15">
        <f>IF($A77="","",IF($D77=0,"",$C77/$D77))</f>
        <v/>
      </c>
      <c r="F77" s="16" t="n"/>
      <c r="G77" s="16" t="n"/>
      <c r="H77" s="16" t="n"/>
      <c r="I77" s="16" t="n"/>
      <c r="J77" s="16" t="n"/>
      <c r="K77" s="16" t="n"/>
      <c r="L77" s="16" t="n"/>
      <c r="M77" s="16" t="n"/>
      <c r="N77" s="16" t="n"/>
      <c r="O77" s="16" t="n"/>
      <c r="P77" s="16" t="n"/>
      <c r="Q77" s="16" t="n"/>
      <c r="R77" s="16" t="n"/>
      <c r="S77" s="16" t="n"/>
      <c r="T77" s="16" t="n"/>
      <c r="U77" s="16" t="n"/>
      <c r="V77" s="16" t="n"/>
      <c r="W77" s="16" t="n"/>
      <c r="X77" s="16" t="n"/>
      <c r="Y77" s="16" t="n"/>
      <c r="Z77" s="16" t="n"/>
      <c r="AA77" s="16" t="n"/>
      <c r="AB77" s="16" t="n"/>
      <c r="AC77" s="16" t="n"/>
      <c r="AD77" s="16" t="n"/>
      <c r="AE77" s="16" t="n"/>
      <c r="AF77" s="16" t="n"/>
      <c r="AG77" s="16" t="n"/>
      <c r="AH77" s="16" t="n"/>
      <c r="AI77" s="16" t="n"/>
      <c r="AJ77" s="16" t="n"/>
      <c r="AK77" s="16" t="n"/>
      <c r="AL77" s="16" t="n"/>
      <c r="AM77" s="16" t="n"/>
      <c r="AN77" s="16" t="n"/>
      <c r="AO77" s="16" t="n"/>
      <c r="AP77" s="16" t="n"/>
      <c r="AQ77" s="16" t="n"/>
      <c r="AR77" s="16" t="n"/>
      <c r="AS77" s="16" t="n"/>
      <c r="AT77" s="16" t="n"/>
      <c r="AU77" s="16" t="n"/>
      <c r="AV77" s="16" t="n"/>
      <c r="AW77" s="16" t="n"/>
      <c r="AX77" s="16" t="n"/>
      <c r="AY77" s="16" t="n"/>
      <c r="AZ77" s="16" t="n"/>
      <c r="BA77" s="16" t="n"/>
      <c r="BB77" s="16" t="n"/>
      <c r="BC77" s="16" t="n"/>
      <c r="BD77" s="16" t="n"/>
      <c r="BE77" s="16" t="n"/>
      <c r="BF77" s="16" t="n"/>
      <c r="BG77" s="16" t="n"/>
      <c r="BH77" s="16" t="n"/>
      <c r="BI77" s="16" t="n"/>
      <c r="BJ77" s="16" t="n"/>
      <c r="BK77" s="16" t="n"/>
      <c r="BL77" s="16" t="n"/>
      <c r="BM77" s="16" t="n"/>
    </row>
    <row r="78">
      <c r="B78" s="13">
        <f>IF($A78="","",IFERROR(INDEX(Members!$G$2:$G$251,MATCH($A78,Members!$A$2:$A$251,0))&amp;"",""))</f>
        <v/>
      </c>
      <c r="C78" s="13">
        <f>IF($A78="","",COUNTIF($F78:$BM78,"x"))</f>
        <v/>
      </c>
      <c r="D78" s="13">
        <f>IF($A78="","",COUNTIF($F78:$BM78,"x")+COUNTIF($F78:$BM78,"a"))</f>
        <v/>
      </c>
      <c r="E78" s="15">
        <f>IF($A78="","",IF($D78=0,"",$C78/$D78))</f>
        <v/>
      </c>
      <c r="F78" s="16" t="n"/>
      <c r="G78" s="16" t="n"/>
      <c r="H78" s="16" t="n"/>
      <c r="I78" s="16" t="n"/>
      <c r="J78" s="16" t="n"/>
      <c r="K78" s="16" t="n"/>
      <c r="L78" s="16" t="n"/>
      <c r="M78" s="16" t="n"/>
      <c r="N78" s="16" t="n"/>
      <c r="O78" s="16" t="n"/>
      <c r="P78" s="16" t="n"/>
      <c r="Q78" s="16" t="n"/>
      <c r="R78" s="16" t="n"/>
      <c r="S78" s="16" t="n"/>
      <c r="T78" s="16" t="n"/>
      <c r="U78" s="16" t="n"/>
      <c r="V78" s="16" t="n"/>
      <c r="W78" s="16" t="n"/>
      <c r="X78" s="16" t="n"/>
      <c r="Y78" s="16" t="n"/>
      <c r="Z78" s="16" t="n"/>
      <c r="AA78" s="16" t="n"/>
      <c r="AB78" s="16" t="n"/>
      <c r="AC78" s="16" t="n"/>
      <c r="AD78" s="16" t="n"/>
      <c r="AE78" s="16" t="n"/>
      <c r="AF78" s="16" t="n"/>
      <c r="AG78" s="16" t="n"/>
      <c r="AH78" s="16" t="n"/>
      <c r="AI78" s="16" t="n"/>
      <c r="AJ78" s="16" t="n"/>
      <c r="AK78" s="16" t="n"/>
      <c r="AL78" s="16" t="n"/>
      <c r="AM78" s="16" t="n"/>
      <c r="AN78" s="16" t="n"/>
      <c r="AO78" s="16" t="n"/>
      <c r="AP78" s="16" t="n"/>
      <c r="AQ78" s="16" t="n"/>
      <c r="AR78" s="16" t="n"/>
      <c r="AS78" s="16" t="n"/>
      <c r="AT78" s="16" t="n"/>
      <c r="AU78" s="16" t="n"/>
      <c r="AV78" s="16" t="n"/>
      <c r="AW78" s="16" t="n"/>
      <c r="AX78" s="16" t="n"/>
      <c r="AY78" s="16" t="n"/>
      <c r="AZ78" s="16" t="n"/>
      <c r="BA78" s="16" t="n"/>
      <c r="BB78" s="16" t="n"/>
      <c r="BC78" s="16" t="n"/>
      <c r="BD78" s="16" t="n"/>
      <c r="BE78" s="16" t="n"/>
      <c r="BF78" s="16" t="n"/>
      <c r="BG78" s="16" t="n"/>
      <c r="BH78" s="16" t="n"/>
      <c r="BI78" s="16" t="n"/>
      <c r="BJ78" s="16" t="n"/>
      <c r="BK78" s="16" t="n"/>
      <c r="BL78" s="16" t="n"/>
      <c r="BM78" s="16" t="n"/>
    </row>
    <row r="79">
      <c r="B79" s="13">
        <f>IF($A79="","",IFERROR(INDEX(Members!$G$2:$G$251,MATCH($A79,Members!$A$2:$A$251,0))&amp;"",""))</f>
        <v/>
      </c>
      <c r="C79" s="13">
        <f>IF($A79="","",COUNTIF($F79:$BM79,"x"))</f>
        <v/>
      </c>
      <c r="D79" s="13">
        <f>IF($A79="","",COUNTIF($F79:$BM79,"x")+COUNTIF($F79:$BM79,"a"))</f>
        <v/>
      </c>
      <c r="E79" s="15">
        <f>IF($A79="","",IF($D79=0,"",$C79/$D79))</f>
        <v/>
      </c>
      <c r="F79" s="16" t="n"/>
      <c r="G79" s="16" t="n"/>
      <c r="H79" s="16" t="n"/>
      <c r="I79" s="16" t="n"/>
      <c r="J79" s="16" t="n"/>
      <c r="K79" s="16" t="n"/>
      <c r="L79" s="16" t="n"/>
      <c r="M79" s="16" t="n"/>
      <c r="N79" s="16" t="n"/>
      <c r="O79" s="16" t="n"/>
      <c r="P79" s="16" t="n"/>
      <c r="Q79" s="16" t="n"/>
      <c r="R79" s="16" t="n"/>
      <c r="S79" s="16" t="n"/>
      <c r="T79" s="16" t="n"/>
      <c r="U79" s="16" t="n"/>
      <c r="V79" s="16" t="n"/>
      <c r="W79" s="16" t="n"/>
      <c r="X79" s="16" t="n"/>
      <c r="Y79" s="16" t="n"/>
      <c r="Z79" s="16" t="n"/>
      <c r="AA79" s="16" t="n"/>
      <c r="AB79" s="16" t="n"/>
      <c r="AC79" s="16" t="n"/>
      <c r="AD79" s="16" t="n"/>
      <c r="AE79" s="16" t="n"/>
      <c r="AF79" s="16" t="n"/>
      <c r="AG79" s="16" t="n"/>
      <c r="AH79" s="16" t="n"/>
      <c r="AI79" s="16" t="n"/>
      <c r="AJ79" s="16" t="n"/>
      <c r="AK79" s="16" t="n"/>
      <c r="AL79" s="16" t="n"/>
      <c r="AM79" s="16" t="n"/>
      <c r="AN79" s="16" t="n"/>
      <c r="AO79" s="16" t="n"/>
      <c r="AP79" s="16" t="n"/>
      <c r="AQ79" s="16" t="n"/>
      <c r="AR79" s="16" t="n"/>
      <c r="AS79" s="16" t="n"/>
      <c r="AT79" s="16" t="n"/>
      <c r="AU79" s="16" t="n"/>
      <c r="AV79" s="16" t="n"/>
      <c r="AW79" s="16" t="n"/>
      <c r="AX79" s="16" t="n"/>
      <c r="AY79" s="16" t="n"/>
      <c r="AZ79" s="16" t="n"/>
      <c r="BA79" s="16" t="n"/>
      <c r="BB79" s="16" t="n"/>
      <c r="BC79" s="16" t="n"/>
      <c r="BD79" s="16" t="n"/>
      <c r="BE79" s="16" t="n"/>
      <c r="BF79" s="16" t="n"/>
      <c r="BG79" s="16" t="n"/>
      <c r="BH79" s="16" t="n"/>
      <c r="BI79" s="16" t="n"/>
      <c r="BJ79" s="16" t="n"/>
      <c r="BK79" s="16" t="n"/>
      <c r="BL79" s="16" t="n"/>
      <c r="BM79" s="16" t="n"/>
    </row>
    <row r="80">
      <c r="B80" s="13">
        <f>IF($A80="","",IFERROR(INDEX(Members!$G$2:$G$251,MATCH($A80,Members!$A$2:$A$251,0))&amp;"",""))</f>
        <v/>
      </c>
      <c r="C80" s="13">
        <f>IF($A80="","",COUNTIF($F80:$BM80,"x"))</f>
        <v/>
      </c>
      <c r="D80" s="13">
        <f>IF($A80="","",COUNTIF($F80:$BM80,"x")+COUNTIF($F80:$BM80,"a"))</f>
        <v/>
      </c>
      <c r="E80" s="15">
        <f>IF($A80="","",IF($D80=0,"",$C80/$D80))</f>
        <v/>
      </c>
      <c r="F80" s="16" t="n"/>
      <c r="G80" s="16" t="n"/>
      <c r="H80" s="16" t="n"/>
      <c r="I80" s="16" t="n"/>
      <c r="J80" s="16" t="n"/>
      <c r="K80" s="16" t="n"/>
      <c r="L80" s="16" t="n"/>
      <c r="M80" s="16" t="n"/>
      <c r="N80" s="16" t="n"/>
      <c r="O80" s="16" t="n"/>
      <c r="P80" s="16" t="n"/>
      <c r="Q80" s="16" t="n"/>
      <c r="R80" s="16" t="n"/>
      <c r="S80" s="16" t="n"/>
      <c r="T80" s="16" t="n"/>
      <c r="U80" s="16" t="n"/>
      <c r="V80" s="16" t="n"/>
      <c r="W80" s="16" t="n"/>
      <c r="X80" s="16" t="n"/>
      <c r="Y80" s="16" t="n"/>
      <c r="Z80" s="16" t="n"/>
      <c r="AA80" s="16" t="n"/>
      <c r="AB80" s="16" t="n"/>
      <c r="AC80" s="16" t="n"/>
      <c r="AD80" s="16" t="n"/>
      <c r="AE80" s="16" t="n"/>
      <c r="AF80" s="16" t="n"/>
      <c r="AG80" s="16" t="n"/>
      <c r="AH80" s="16" t="n"/>
      <c r="AI80" s="16" t="n"/>
      <c r="AJ80" s="16" t="n"/>
      <c r="AK80" s="16" t="n"/>
      <c r="AL80" s="16" t="n"/>
      <c r="AM80" s="16" t="n"/>
      <c r="AN80" s="16" t="n"/>
      <c r="AO80" s="16" t="n"/>
      <c r="AP80" s="16" t="n"/>
      <c r="AQ80" s="16" t="n"/>
      <c r="AR80" s="16" t="n"/>
      <c r="AS80" s="16" t="n"/>
      <c r="AT80" s="16" t="n"/>
      <c r="AU80" s="16" t="n"/>
      <c r="AV80" s="16" t="n"/>
      <c r="AW80" s="16" t="n"/>
      <c r="AX80" s="16" t="n"/>
      <c r="AY80" s="16" t="n"/>
      <c r="AZ80" s="16" t="n"/>
      <c r="BA80" s="16" t="n"/>
      <c r="BB80" s="16" t="n"/>
      <c r="BC80" s="16" t="n"/>
      <c r="BD80" s="16" t="n"/>
      <c r="BE80" s="16" t="n"/>
      <c r="BF80" s="16" t="n"/>
      <c r="BG80" s="16" t="n"/>
      <c r="BH80" s="16" t="n"/>
      <c r="BI80" s="16" t="n"/>
      <c r="BJ80" s="16" t="n"/>
      <c r="BK80" s="16" t="n"/>
      <c r="BL80" s="16" t="n"/>
      <c r="BM80" s="16" t="n"/>
    </row>
    <row r="81">
      <c r="B81" s="13">
        <f>IF($A81="","",IFERROR(INDEX(Members!$G$2:$G$251,MATCH($A81,Members!$A$2:$A$251,0))&amp;"",""))</f>
        <v/>
      </c>
      <c r="C81" s="13">
        <f>IF($A81="","",COUNTIF($F81:$BM81,"x"))</f>
        <v/>
      </c>
      <c r="D81" s="13">
        <f>IF($A81="","",COUNTIF($F81:$BM81,"x")+COUNTIF($F81:$BM81,"a"))</f>
        <v/>
      </c>
      <c r="E81" s="15">
        <f>IF($A81="","",IF($D81=0,"",$C81/$D81))</f>
        <v/>
      </c>
      <c r="F81" s="16" t="n"/>
      <c r="G81" s="16" t="n"/>
      <c r="H81" s="16" t="n"/>
      <c r="I81" s="16" t="n"/>
      <c r="J81" s="16" t="n"/>
      <c r="K81" s="16" t="n"/>
      <c r="L81" s="16" t="n"/>
      <c r="M81" s="16" t="n"/>
      <c r="N81" s="16" t="n"/>
      <c r="O81" s="16" t="n"/>
      <c r="P81" s="16" t="n"/>
      <c r="Q81" s="16" t="n"/>
      <c r="R81" s="16" t="n"/>
      <c r="S81" s="16" t="n"/>
      <c r="T81" s="16" t="n"/>
      <c r="U81" s="16" t="n"/>
      <c r="V81" s="16" t="n"/>
      <c r="W81" s="16" t="n"/>
      <c r="X81" s="16" t="n"/>
      <c r="Y81" s="16" t="n"/>
      <c r="Z81" s="16" t="n"/>
      <c r="AA81" s="16" t="n"/>
      <c r="AB81" s="16" t="n"/>
      <c r="AC81" s="16" t="n"/>
      <c r="AD81" s="16" t="n"/>
      <c r="AE81" s="16" t="n"/>
      <c r="AF81" s="16" t="n"/>
      <c r="AG81" s="16" t="n"/>
      <c r="AH81" s="16" t="n"/>
      <c r="AI81" s="16" t="n"/>
      <c r="AJ81" s="16" t="n"/>
      <c r="AK81" s="16" t="n"/>
      <c r="AL81" s="16" t="n"/>
      <c r="AM81" s="16" t="n"/>
      <c r="AN81" s="16" t="n"/>
      <c r="AO81" s="16" t="n"/>
      <c r="AP81" s="16" t="n"/>
      <c r="AQ81" s="16" t="n"/>
      <c r="AR81" s="16" t="n"/>
      <c r="AS81" s="16" t="n"/>
      <c r="AT81" s="16" t="n"/>
      <c r="AU81" s="16" t="n"/>
      <c r="AV81" s="16" t="n"/>
      <c r="AW81" s="16" t="n"/>
      <c r="AX81" s="16" t="n"/>
      <c r="AY81" s="16" t="n"/>
      <c r="AZ81" s="16" t="n"/>
      <c r="BA81" s="16" t="n"/>
      <c r="BB81" s="16" t="n"/>
      <c r="BC81" s="16" t="n"/>
      <c r="BD81" s="16" t="n"/>
      <c r="BE81" s="16" t="n"/>
      <c r="BF81" s="16" t="n"/>
      <c r="BG81" s="16" t="n"/>
      <c r="BH81" s="16" t="n"/>
      <c r="BI81" s="16" t="n"/>
      <c r="BJ81" s="16" t="n"/>
      <c r="BK81" s="16" t="n"/>
      <c r="BL81" s="16" t="n"/>
      <c r="BM81" s="16" t="n"/>
    </row>
    <row r="82">
      <c r="B82" s="13">
        <f>IF($A82="","",IFERROR(INDEX(Members!$G$2:$G$251,MATCH($A82,Members!$A$2:$A$251,0))&amp;"",""))</f>
        <v/>
      </c>
      <c r="C82" s="13">
        <f>IF($A82="","",COUNTIF($F82:$BM82,"x"))</f>
        <v/>
      </c>
      <c r="D82" s="13">
        <f>IF($A82="","",COUNTIF($F82:$BM82,"x")+COUNTIF($F82:$BM82,"a"))</f>
        <v/>
      </c>
      <c r="E82" s="15">
        <f>IF($A82="","",IF($D82=0,"",$C82/$D82))</f>
        <v/>
      </c>
      <c r="F82" s="16" t="n"/>
      <c r="G82" s="16" t="n"/>
      <c r="H82" s="16" t="n"/>
      <c r="I82" s="16" t="n"/>
      <c r="J82" s="16" t="n"/>
      <c r="K82" s="16" t="n"/>
      <c r="L82" s="16" t="n"/>
      <c r="M82" s="16" t="n"/>
      <c r="N82" s="16" t="n"/>
      <c r="O82" s="16" t="n"/>
      <c r="P82" s="16" t="n"/>
      <c r="Q82" s="16" t="n"/>
      <c r="R82" s="16" t="n"/>
      <c r="S82" s="16" t="n"/>
      <c r="T82" s="16" t="n"/>
      <c r="U82" s="16" t="n"/>
      <c r="V82" s="16" t="n"/>
      <c r="W82" s="16" t="n"/>
      <c r="X82" s="16" t="n"/>
      <c r="Y82" s="16" t="n"/>
      <c r="Z82" s="16" t="n"/>
      <c r="AA82" s="16" t="n"/>
      <c r="AB82" s="16" t="n"/>
      <c r="AC82" s="16" t="n"/>
      <c r="AD82" s="16" t="n"/>
      <c r="AE82" s="16" t="n"/>
      <c r="AF82" s="16" t="n"/>
      <c r="AG82" s="16" t="n"/>
      <c r="AH82" s="16" t="n"/>
      <c r="AI82" s="16" t="n"/>
      <c r="AJ82" s="16" t="n"/>
      <c r="AK82" s="16" t="n"/>
      <c r="AL82" s="16" t="n"/>
      <c r="AM82" s="16" t="n"/>
      <c r="AN82" s="16" t="n"/>
      <c r="AO82" s="16" t="n"/>
      <c r="AP82" s="16" t="n"/>
      <c r="AQ82" s="16" t="n"/>
      <c r="AR82" s="16" t="n"/>
      <c r="AS82" s="16" t="n"/>
      <c r="AT82" s="16" t="n"/>
      <c r="AU82" s="16" t="n"/>
      <c r="AV82" s="16" t="n"/>
      <c r="AW82" s="16" t="n"/>
      <c r="AX82" s="16" t="n"/>
      <c r="AY82" s="16" t="n"/>
      <c r="AZ82" s="16" t="n"/>
      <c r="BA82" s="16" t="n"/>
      <c r="BB82" s="16" t="n"/>
      <c r="BC82" s="16" t="n"/>
      <c r="BD82" s="16" t="n"/>
      <c r="BE82" s="16" t="n"/>
      <c r="BF82" s="16" t="n"/>
      <c r="BG82" s="16" t="n"/>
      <c r="BH82" s="16" t="n"/>
      <c r="BI82" s="16" t="n"/>
      <c r="BJ82" s="16" t="n"/>
      <c r="BK82" s="16" t="n"/>
      <c r="BL82" s="16" t="n"/>
      <c r="BM82" s="16" t="n"/>
    </row>
    <row r="83">
      <c r="B83" s="13">
        <f>IF($A83="","",IFERROR(INDEX(Members!$G$2:$G$251,MATCH($A83,Members!$A$2:$A$251,0))&amp;"",""))</f>
        <v/>
      </c>
      <c r="C83" s="13">
        <f>IF($A83="","",COUNTIF($F83:$BM83,"x"))</f>
        <v/>
      </c>
      <c r="D83" s="13">
        <f>IF($A83="","",COUNTIF($F83:$BM83,"x")+COUNTIF($F83:$BM83,"a"))</f>
        <v/>
      </c>
      <c r="E83" s="15">
        <f>IF($A83="","",IF($D83=0,"",$C83/$D83))</f>
        <v/>
      </c>
      <c r="F83" s="16" t="n"/>
      <c r="G83" s="16" t="n"/>
      <c r="H83" s="16" t="n"/>
      <c r="I83" s="16" t="n"/>
      <c r="J83" s="16" t="n"/>
      <c r="K83" s="16" t="n"/>
      <c r="L83" s="16" t="n"/>
      <c r="M83" s="16" t="n"/>
      <c r="N83" s="16" t="n"/>
      <c r="O83" s="16" t="n"/>
      <c r="P83" s="16" t="n"/>
      <c r="Q83" s="16" t="n"/>
      <c r="R83" s="16" t="n"/>
      <c r="S83" s="16" t="n"/>
      <c r="T83" s="16" t="n"/>
      <c r="U83" s="16" t="n"/>
      <c r="V83" s="16" t="n"/>
      <c r="W83" s="16" t="n"/>
      <c r="X83" s="16" t="n"/>
      <c r="Y83" s="16" t="n"/>
      <c r="Z83" s="16" t="n"/>
      <c r="AA83" s="16" t="n"/>
      <c r="AB83" s="16" t="n"/>
      <c r="AC83" s="16" t="n"/>
      <c r="AD83" s="16" t="n"/>
      <c r="AE83" s="16" t="n"/>
      <c r="AF83" s="16" t="n"/>
      <c r="AG83" s="16" t="n"/>
      <c r="AH83" s="16" t="n"/>
      <c r="AI83" s="16" t="n"/>
      <c r="AJ83" s="16" t="n"/>
      <c r="AK83" s="16" t="n"/>
      <c r="AL83" s="16" t="n"/>
      <c r="AM83" s="16" t="n"/>
      <c r="AN83" s="16" t="n"/>
      <c r="AO83" s="16" t="n"/>
      <c r="AP83" s="16" t="n"/>
      <c r="AQ83" s="16" t="n"/>
      <c r="AR83" s="16" t="n"/>
      <c r="AS83" s="16" t="n"/>
      <c r="AT83" s="16" t="n"/>
      <c r="AU83" s="16" t="n"/>
      <c r="AV83" s="16" t="n"/>
      <c r="AW83" s="16" t="n"/>
      <c r="AX83" s="16" t="n"/>
      <c r="AY83" s="16" t="n"/>
      <c r="AZ83" s="16" t="n"/>
      <c r="BA83" s="16" t="n"/>
      <c r="BB83" s="16" t="n"/>
      <c r="BC83" s="16" t="n"/>
      <c r="BD83" s="16" t="n"/>
      <c r="BE83" s="16" t="n"/>
      <c r="BF83" s="16" t="n"/>
      <c r="BG83" s="16" t="n"/>
      <c r="BH83" s="16" t="n"/>
      <c r="BI83" s="16" t="n"/>
      <c r="BJ83" s="16" t="n"/>
      <c r="BK83" s="16" t="n"/>
      <c r="BL83" s="16" t="n"/>
      <c r="BM83" s="16" t="n"/>
    </row>
    <row r="84">
      <c r="B84" s="13">
        <f>IF($A84="","",IFERROR(INDEX(Members!$G$2:$G$251,MATCH($A84,Members!$A$2:$A$251,0))&amp;"",""))</f>
        <v/>
      </c>
      <c r="C84" s="13">
        <f>IF($A84="","",COUNTIF($F84:$BM84,"x"))</f>
        <v/>
      </c>
      <c r="D84" s="13">
        <f>IF($A84="","",COUNTIF($F84:$BM84,"x")+COUNTIF($F84:$BM84,"a"))</f>
        <v/>
      </c>
      <c r="E84" s="15">
        <f>IF($A84="","",IF($D84=0,"",$C84/$D84))</f>
        <v/>
      </c>
      <c r="F84" s="16" t="n"/>
      <c r="G84" s="16" t="n"/>
      <c r="H84" s="16" t="n"/>
      <c r="I84" s="16" t="n"/>
      <c r="J84" s="16" t="n"/>
      <c r="K84" s="16" t="n"/>
      <c r="L84" s="16" t="n"/>
      <c r="M84" s="16" t="n"/>
      <c r="N84" s="16" t="n"/>
      <c r="O84" s="16" t="n"/>
      <c r="P84" s="16" t="n"/>
      <c r="Q84" s="16" t="n"/>
      <c r="R84" s="16" t="n"/>
      <c r="S84" s="16" t="n"/>
      <c r="T84" s="16" t="n"/>
      <c r="U84" s="16" t="n"/>
      <c r="V84" s="16" t="n"/>
      <c r="W84" s="16" t="n"/>
      <c r="X84" s="16" t="n"/>
      <c r="Y84" s="16" t="n"/>
      <c r="Z84" s="16" t="n"/>
      <c r="AA84" s="16" t="n"/>
      <c r="AB84" s="16" t="n"/>
      <c r="AC84" s="16" t="n"/>
      <c r="AD84" s="16" t="n"/>
      <c r="AE84" s="16" t="n"/>
      <c r="AF84" s="16" t="n"/>
      <c r="AG84" s="16" t="n"/>
      <c r="AH84" s="16" t="n"/>
      <c r="AI84" s="16" t="n"/>
      <c r="AJ84" s="16" t="n"/>
      <c r="AK84" s="16" t="n"/>
      <c r="AL84" s="16" t="n"/>
      <c r="AM84" s="16" t="n"/>
      <c r="AN84" s="16" t="n"/>
      <c r="AO84" s="16" t="n"/>
      <c r="AP84" s="16" t="n"/>
      <c r="AQ84" s="16" t="n"/>
      <c r="AR84" s="16" t="n"/>
      <c r="AS84" s="16" t="n"/>
      <c r="AT84" s="16" t="n"/>
      <c r="AU84" s="16" t="n"/>
      <c r="AV84" s="16" t="n"/>
      <c r="AW84" s="16" t="n"/>
      <c r="AX84" s="16" t="n"/>
      <c r="AY84" s="16" t="n"/>
      <c r="AZ84" s="16" t="n"/>
      <c r="BA84" s="16" t="n"/>
      <c r="BB84" s="16" t="n"/>
      <c r="BC84" s="16" t="n"/>
      <c r="BD84" s="16" t="n"/>
      <c r="BE84" s="16" t="n"/>
      <c r="BF84" s="16" t="n"/>
      <c r="BG84" s="16" t="n"/>
      <c r="BH84" s="16" t="n"/>
      <c r="BI84" s="16" t="n"/>
      <c r="BJ84" s="16" t="n"/>
      <c r="BK84" s="16" t="n"/>
      <c r="BL84" s="16" t="n"/>
      <c r="BM84" s="16" t="n"/>
    </row>
    <row r="85">
      <c r="B85" s="13">
        <f>IF($A85="","",IFERROR(INDEX(Members!$G$2:$G$251,MATCH($A85,Members!$A$2:$A$251,0))&amp;"",""))</f>
        <v/>
      </c>
      <c r="C85" s="13">
        <f>IF($A85="","",COUNTIF($F85:$BM85,"x"))</f>
        <v/>
      </c>
      <c r="D85" s="13">
        <f>IF($A85="","",COUNTIF($F85:$BM85,"x")+COUNTIF($F85:$BM85,"a"))</f>
        <v/>
      </c>
      <c r="E85" s="15">
        <f>IF($A85="","",IF($D85=0,"",$C85/$D85))</f>
        <v/>
      </c>
      <c r="F85" s="16" t="n"/>
      <c r="G85" s="16" t="n"/>
      <c r="H85" s="16" t="n"/>
      <c r="I85" s="16" t="n"/>
      <c r="J85" s="16" t="n"/>
      <c r="K85" s="16" t="n"/>
      <c r="L85" s="16" t="n"/>
      <c r="M85" s="16" t="n"/>
      <c r="N85" s="16" t="n"/>
      <c r="O85" s="16" t="n"/>
      <c r="P85" s="16" t="n"/>
      <c r="Q85" s="16" t="n"/>
      <c r="R85" s="16" t="n"/>
      <c r="S85" s="16" t="n"/>
      <c r="T85" s="16" t="n"/>
      <c r="U85" s="16" t="n"/>
      <c r="V85" s="16" t="n"/>
      <c r="W85" s="16" t="n"/>
      <c r="X85" s="16" t="n"/>
      <c r="Y85" s="16" t="n"/>
      <c r="Z85" s="16" t="n"/>
      <c r="AA85" s="16" t="n"/>
      <c r="AB85" s="16" t="n"/>
      <c r="AC85" s="16" t="n"/>
      <c r="AD85" s="16" t="n"/>
      <c r="AE85" s="16" t="n"/>
      <c r="AF85" s="16" t="n"/>
      <c r="AG85" s="16" t="n"/>
      <c r="AH85" s="16" t="n"/>
      <c r="AI85" s="16" t="n"/>
      <c r="AJ85" s="16" t="n"/>
      <c r="AK85" s="16" t="n"/>
      <c r="AL85" s="16" t="n"/>
      <c r="AM85" s="16" t="n"/>
      <c r="AN85" s="16" t="n"/>
      <c r="AO85" s="16" t="n"/>
      <c r="AP85" s="16" t="n"/>
      <c r="AQ85" s="16" t="n"/>
      <c r="AR85" s="16" t="n"/>
      <c r="AS85" s="16" t="n"/>
      <c r="AT85" s="16" t="n"/>
      <c r="AU85" s="16" t="n"/>
      <c r="AV85" s="16" t="n"/>
      <c r="AW85" s="16" t="n"/>
      <c r="AX85" s="16" t="n"/>
      <c r="AY85" s="16" t="n"/>
      <c r="AZ85" s="16" t="n"/>
      <c r="BA85" s="16" t="n"/>
      <c r="BB85" s="16" t="n"/>
      <c r="BC85" s="16" t="n"/>
      <c r="BD85" s="16" t="n"/>
      <c r="BE85" s="16" t="n"/>
      <c r="BF85" s="16" t="n"/>
      <c r="BG85" s="16" t="n"/>
      <c r="BH85" s="16" t="n"/>
      <c r="BI85" s="16" t="n"/>
      <c r="BJ85" s="16" t="n"/>
      <c r="BK85" s="16" t="n"/>
      <c r="BL85" s="16" t="n"/>
      <c r="BM85" s="16" t="n"/>
    </row>
    <row r="86">
      <c r="B86" s="13">
        <f>IF($A86="","",IFERROR(INDEX(Members!$G$2:$G$251,MATCH($A86,Members!$A$2:$A$251,0))&amp;"",""))</f>
        <v/>
      </c>
      <c r="C86" s="13">
        <f>IF($A86="","",COUNTIF($F86:$BM86,"x"))</f>
        <v/>
      </c>
      <c r="D86" s="13">
        <f>IF($A86="","",COUNTIF($F86:$BM86,"x")+COUNTIF($F86:$BM86,"a"))</f>
        <v/>
      </c>
      <c r="E86" s="15">
        <f>IF($A86="","",IF($D86=0,"",$C86/$D86))</f>
        <v/>
      </c>
      <c r="F86" s="16" t="n"/>
      <c r="G86" s="16" t="n"/>
      <c r="H86" s="16" t="n"/>
      <c r="I86" s="16" t="n"/>
      <c r="J86" s="16" t="n"/>
      <c r="K86" s="16" t="n"/>
      <c r="L86" s="16" t="n"/>
      <c r="M86" s="16" t="n"/>
      <c r="N86" s="16" t="n"/>
      <c r="O86" s="16" t="n"/>
      <c r="P86" s="16" t="n"/>
      <c r="Q86" s="16" t="n"/>
      <c r="R86" s="16" t="n"/>
      <c r="S86" s="16" t="n"/>
      <c r="T86" s="16" t="n"/>
      <c r="U86" s="16" t="n"/>
      <c r="V86" s="16" t="n"/>
      <c r="W86" s="16" t="n"/>
      <c r="X86" s="16" t="n"/>
      <c r="Y86" s="16" t="n"/>
      <c r="Z86" s="16" t="n"/>
      <c r="AA86" s="16" t="n"/>
      <c r="AB86" s="16" t="n"/>
      <c r="AC86" s="16" t="n"/>
      <c r="AD86" s="16" t="n"/>
      <c r="AE86" s="16" t="n"/>
      <c r="AF86" s="16" t="n"/>
      <c r="AG86" s="16" t="n"/>
      <c r="AH86" s="16" t="n"/>
      <c r="AI86" s="16" t="n"/>
      <c r="AJ86" s="16" t="n"/>
      <c r="AK86" s="16" t="n"/>
      <c r="AL86" s="16" t="n"/>
      <c r="AM86" s="16" t="n"/>
      <c r="AN86" s="16" t="n"/>
      <c r="AO86" s="16" t="n"/>
      <c r="AP86" s="16" t="n"/>
      <c r="AQ86" s="16" t="n"/>
      <c r="AR86" s="16" t="n"/>
      <c r="AS86" s="16" t="n"/>
      <c r="AT86" s="16" t="n"/>
      <c r="AU86" s="16" t="n"/>
      <c r="AV86" s="16" t="n"/>
      <c r="AW86" s="16" t="n"/>
      <c r="AX86" s="16" t="n"/>
      <c r="AY86" s="16" t="n"/>
      <c r="AZ86" s="16" t="n"/>
      <c r="BA86" s="16" t="n"/>
      <c r="BB86" s="16" t="n"/>
      <c r="BC86" s="16" t="n"/>
      <c r="BD86" s="16" t="n"/>
      <c r="BE86" s="16" t="n"/>
      <c r="BF86" s="16" t="n"/>
      <c r="BG86" s="16" t="n"/>
      <c r="BH86" s="16" t="n"/>
      <c r="BI86" s="16" t="n"/>
      <c r="BJ86" s="16" t="n"/>
      <c r="BK86" s="16" t="n"/>
      <c r="BL86" s="16" t="n"/>
      <c r="BM86" s="16" t="n"/>
    </row>
    <row r="87">
      <c r="B87" s="13">
        <f>IF($A87="","",IFERROR(INDEX(Members!$G$2:$G$251,MATCH($A87,Members!$A$2:$A$251,0))&amp;"",""))</f>
        <v/>
      </c>
      <c r="C87" s="13">
        <f>IF($A87="","",COUNTIF($F87:$BM87,"x"))</f>
        <v/>
      </c>
      <c r="D87" s="13">
        <f>IF($A87="","",COUNTIF($F87:$BM87,"x")+COUNTIF($F87:$BM87,"a"))</f>
        <v/>
      </c>
      <c r="E87" s="15">
        <f>IF($A87="","",IF($D87=0,"",$C87/$D87))</f>
        <v/>
      </c>
      <c r="F87" s="16" t="n"/>
      <c r="G87" s="16" t="n"/>
      <c r="H87" s="16" t="n"/>
      <c r="I87" s="16" t="n"/>
      <c r="J87" s="16" t="n"/>
      <c r="K87" s="16" t="n"/>
      <c r="L87" s="16" t="n"/>
      <c r="M87" s="16" t="n"/>
      <c r="N87" s="16" t="n"/>
      <c r="O87" s="16" t="n"/>
      <c r="P87" s="16" t="n"/>
      <c r="Q87" s="16" t="n"/>
      <c r="R87" s="16" t="n"/>
      <c r="S87" s="16" t="n"/>
      <c r="T87" s="16" t="n"/>
      <c r="U87" s="16" t="n"/>
      <c r="V87" s="16" t="n"/>
      <c r="W87" s="16" t="n"/>
      <c r="X87" s="16" t="n"/>
      <c r="Y87" s="16" t="n"/>
      <c r="Z87" s="16" t="n"/>
      <c r="AA87" s="16" t="n"/>
      <c r="AB87" s="16" t="n"/>
      <c r="AC87" s="16" t="n"/>
      <c r="AD87" s="16" t="n"/>
      <c r="AE87" s="16" t="n"/>
      <c r="AF87" s="16" t="n"/>
      <c r="AG87" s="16" t="n"/>
      <c r="AH87" s="16" t="n"/>
      <c r="AI87" s="16" t="n"/>
      <c r="AJ87" s="16" t="n"/>
      <c r="AK87" s="16" t="n"/>
      <c r="AL87" s="16" t="n"/>
      <c r="AM87" s="16" t="n"/>
      <c r="AN87" s="16" t="n"/>
      <c r="AO87" s="16" t="n"/>
      <c r="AP87" s="16" t="n"/>
      <c r="AQ87" s="16" t="n"/>
      <c r="AR87" s="16" t="n"/>
      <c r="AS87" s="16" t="n"/>
      <c r="AT87" s="16" t="n"/>
      <c r="AU87" s="16" t="n"/>
      <c r="AV87" s="16" t="n"/>
      <c r="AW87" s="16" t="n"/>
      <c r="AX87" s="16" t="n"/>
      <c r="AY87" s="16" t="n"/>
      <c r="AZ87" s="16" t="n"/>
      <c r="BA87" s="16" t="n"/>
      <c r="BB87" s="16" t="n"/>
      <c r="BC87" s="16" t="n"/>
      <c r="BD87" s="16" t="n"/>
      <c r="BE87" s="16" t="n"/>
      <c r="BF87" s="16" t="n"/>
      <c r="BG87" s="16" t="n"/>
      <c r="BH87" s="16" t="n"/>
      <c r="BI87" s="16" t="n"/>
      <c r="BJ87" s="16" t="n"/>
      <c r="BK87" s="16" t="n"/>
      <c r="BL87" s="16" t="n"/>
      <c r="BM87" s="16" t="n"/>
    </row>
    <row r="88">
      <c r="B88" s="13">
        <f>IF($A88="","",IFERROR(INDEX(Members!$G$2:$G$251,MATCH($A88,Members!$A$2:$A$251,0))&amp;"",""))</f>
        <v/>
      </c>
      <c r="C88" s="13">
        <f>IF($A88="","",COUNTIF($F88:$BM88,"x"))</f>
        <v/>
      </c>
      <c r="D88" s="13">
        <f>IF($A88="","",COUNTIF($F88:$BM88,"x")+COUNTIF($F88:$BM88,"a"))</f>
        <v/>
      </c>
      <c r="E88" s="15">
        <f>IF($A88="","",IF($D88=0,"",$C88/$D88))</f>
        <v/>
      </c>
      <c r="F88" s="16" t="n"/>
      <c r="G88" s="16" t="n"/>
      <c r="H88" s="16" t="n"/>
      <c r="I88" s="16" t="n"/>
      <c r="J88" s="16" t="n"/>
      <c r="K88" s="16" t="n"/>
      <c r="L88" s="16" t="n"/>
      <c r="M88" s="16" t="n"/>
      <c r="N88" s="16" t="n"/>
      <c r="O88" s="16" t="n"/>
      <c r="P88" s="16" t="n"/>
      <c r="Q88" s="16" t="n"/>
      <c r="R88" s="16" t="n"/>
      <c r="S88" s="16" t="n"/>
      <c r="T88" s="16" t="n"/>
      <c r="U88" s="16" t="n"/>
      <c r="V88" s="16" t="n"/>
      <c r="W88" s="16" t="n"/>
      <c r="X88" s="16" t="n"/>
      <c r="Y88" s="16" t="n"/>
      <c r="Z88" s="16" t="n"/>
      <c r="AA88" s="16" t="n"/>
      <c r="AB88" s="16" t="n"/>
      <c r="AC88" s="16" t="n"/>
      <c r="AD88" s="16" t="n"/>
      <c r="AE88" s="16" t="n"/>
      <c r="AF88" s="16" t="n"/>
      <c r="AG88" s="16" t="n"/>
      <c r="AH88" s="16" t="n"/>
      <c r="AI88" s="16" t="n"/>
      <c r="AJ88" s="16" t="n"/>
      <c r="AK88" s="16" t="n"/>
      <c r="AL88" s="16" t="n"/>
      <c r="AM88" s="16" t="n"/>
      <c r="AN88" s="16" t="n"/>
      <c r="AO88" s="16" t="n"/>
      <c r="AP88" s="16" t="n"/>
      <c r="AQ88" s="16" t="n"/>
      <c r="AR88" s="16" t="n"/>
      <c r="AS88" s="16" t="n"/>
      <c r="AT88" s="16" t="n"/>
      <c r="AU88" s="16" t="n"/>
      <c r="AV88" s="16" t="n"/>
      <c r="AW88" s="16" t="n"/>
      <c r="AX88" s="16" t="n"/>
      <c r="AY88" s="16" t="n"/>
      <c r="AZ88" s="16" t="n"/>
      <c r="BA88" s="16" t="n"/>
      <c r="BB88" s="16" t="n"/>
      <c r="BC88" s="16" t="n"/>
      <c r="BD88" s="16" t="n"/>
      <c r="BE88" s="16" t="n"/>
      <c r="BF88" s="16" t="n"/>
      <c r="BG88" s="16" t="n"/>
      <c r="BH88" s="16" t="n"/>
      <c r="BI88" s="16" t="n"/>
      <c r="BJ88" s="16" t="n"/>
      <c r="BK88" s="16" t="n"/>
      <c r="BL88" s="16" t="n"/>
      <c r="BM88" s="16" t="n"/>
    </row>
    <row r="89">
      <c r="B89" s="13">
        <f>IF($A89="","",IFERROR(INDEX(Members!$G$2:$G$251,MATCH($A89,Members!$A$2:$A$251,0))&amp;"",""))</f>
        <v/>
      </c>
      <c r="C89" s="13">
        <f>IF($A89="","",COUNTIF($F89:$BM89,"x"))</f>
        <v/>
      </c>
      <c r="D89" s="13">
        <f>IF($A89="","",COUNTIF($F89:$BM89,"x")+COUNTIF($F89:$BM89,"a"))</f>
        <v/>
      </c>
      <c r="E89" s="15">
        <f>IF($A89="","",IF($D89=0,"",$C89/$D89))</f>
        <v/>
      </c>
      <c r="F89" s="16" t="n"/>
      <c r="G89" s="16" t="n"/>
      <c r="H89" s="16" t="n"/>
      <c r="I89" s="16" t="n"/>
      <c r="J89" s="16" t="n"/>
      <c r="K89" s="16" t="n"/>
      <c r="L89" s="16" t="n"/>
      <c r="M89" s="16" t="n"/>
      <c r="N89" s="16" t="n"/>
      <c r="O89" s="16" t="n"/>
      <c r="P89" s="16" t="n"/>
      <c r="Q89" s="16" t="n"/>
      <c r="R89" s="16" t="n"/>
      <c r="S89" s="16" t="n"/>
      <c r="T89" s="16" t="n"/>
      <c r="U89" s="16" t="n"/>
      <c r="V89" s="16" t="n"/>
      <c r="W89" s="16" t="n"/>
      <c r="X89" s="16" t="n"/>
      <c r="Y89" s="16" t="n"/>
      <c r="Z89" s="16" t="n"/>
      <c r="AA89" s="16" t="n"/>
      <c r="AB89" s="16" t="n"/>
      <c r="AC89" s="16" t="n"/>
      <c r="AD89" s="16" t="n"/>
      <c r="AE89" s="16" t="n"/>
      <c r="AF89" s="16" t="n"/>
      <c r="AG89" s="16" t="n"/>
      <c r="AH89" s="16" t="n"/>
      <c r="AI89" s="16" t="n"/>
      <c r="AJ89" s="16" t="n"/>
      <c r="AK89" s="16" t="n"/>
      <c r="AL89" s="16" t="n"/>
      <c r="AM89" s="16" t="n"/>
      <c r="AN89" s="16" t="n"/>
      <c r="AO89" s="16" t="n"/>
      <c r="AP89" s="16" t="n"/>
      <c r="AQ89" s="16" t="n"/>
      <c r="AR89" s="16" t="n"/>
      <c r="AS89" s="16" t="n"/>
      <c r="AT89" s="16" t="n"/>
      <c r="AU89" s="16" t="n"/>
      <c r="AV89" s="16" t="n"/>
      <c r="AW89" s="16" t="n"/>
      <c r="AX89" s="16" t="n"/>
      <c r="AY89" s="16" t="n"/>
      <c r="AZ89" s="16" t="n"/>
      <c r="BA89" s="16" t="n"/>
      <c r="BB89" s="16" t="n"/>
      <c r="BC89" s="16" t="n"/>
      <c r="BD89" s="16" t="n"/>
      <c r="BE89" s="16" t="n"/>
      <c r="BF89" s="16" t="n"/>
      <c r="BG89" s="16" t="n"/>
      <c r="BH89" s="16" t="n"/>
      <c r="BI89" s="16" t="n"/>
      <c r="BJ89" s="16" t="n"/>
      <c r="BK89" s="16" t="n"/>
      <c r="BL89" s="16" t="n"/>
      <c r="BM89" s="16" t="n"/>
    </row>
    <row r="90">
      <c r="B90" s="13">
        <f>IF($A90="","",IFERROR(INDEX(Members!$G$2:$G$251,MATCH($A90,Members!$A$2:$A$251,0))&amp;"",""))</f>
        <v/>
      </c>
      <c r="C90" s="13">
        <f>IF($A90="","",COUNTIF($F90:$BM90,"x"))</f>
        <v/>
      </c>
      <c r="D90" s="13">
        <f>IF($A90="","",COUNTIF($F90:$BM90,"x")+COUNTIF($F90:$BM90,"a"))</f>
        <v/>
      </c>
      <c r="E90" s="15">
        <f>IF($A90="","",IF($D90=0,"",$C90/$D90))</f>
        <v/>
      </c>
      <c r="F90" s="16" t="n"/>
      <c r="G90" s="16" t="n"/>
      <c r="H90" s="16" t="n"/>
      <c r="I90" s="16" t="n"/>
      <c r="J90" s="16" t="n"/>
      <c r="K90" s="16" t="n"/>
      <c r="L90" s="16" t="n"/>
      <c r="M90" s="16" t="n"/>
      <c r="N90" s="16" t="n"/>
      <c r="O90" s="16" t="n"/>
      <c r="P90" s="16" t="n"/>
      <c r="Q90" s="16" t="n"/>
      <c r="R90" s="16" t="n"/>
      <c r="S90" s="16" t="n"/>
      <c r="T90" s="16" t="n"/>
      <c r="U90" s="16" t="n"/>
      <c r="V90" s="16" t="n"/>
      <c r="W90" s="16" t="n"/>
      <c r="X90" s="16" t="n"/>
      <c r="Y90" s="16" t="n"/>
      <c r="Z90" s="16" t="n"/>
      <c r="AA90" s="16" t="n"/>
      <c r="AB90" s="16" t="n"/>
      <c r="AC90" s="16" t="n"/>
      <c r="AD90" s="16" t="n"/>
      <c r="AE90" s="16" t="n"/>
      <c r="AF90" s="16" t="n"/>
      <c r="AG90" s="16" t="n"/>
      <c r="AH90" s="16" t="n"/>
      <c r="AI90" s="16" t="n"/>
      <c r="AJ90" s="16" t="n"/>
      <c r="AK90" s="16" t="n"/>
      <c r="AL90" s="16" t="n"/>
      <c r="AM90" s="16" t="n"/>
      <c r="AN90" s="16" t="n"/>
      <c r="AO90" s="16" t="n"/>
      <c r="AP90" s="16" t="n"/>
      <c r="AQ90" s="16" t="n"/>
      <c r="AR90" s="16" t="n"/>
      <c r="AS90" s="16" t="n"/>
      <c r="AT90" s="16" t="n"/>
      <c r="AU90" s="16" t="n"/>
      <c r="AV90" s="16" t="n"/>
      <c r="AW90" s="16" t="n"/>
      <c r="AX90" s="16" t="n"/>
      <c r="AY90" s="16" t="n"/>
      <c r="AZ90" s="16" t="n"/>
      <c r="BA90" s="16" t="n"/>
      <c r="BB90" s="16" t="n"/>
      <c r="BC90" s="16" t="n"/>
      <c r="BD90" s="16" t="n"/>
      <c r="BE90" s="16" t="n"/>
      <c r="BF90" s="16" t="n"/>
      <c r="BG90" s="16" t="n"/>
      <c r="BH90" s="16" t="n"/>
      <c r="BI90" s="16" t="n"/>
      <c r="BJ90" s="16" t="n"/>
      <c r="BK90" s="16" t="n"/>
      <c r="BL90" s="16" t="n"/>
      <c r="BM90" s="16" t="n"/>
    </row>
    <row r="91">
      <c r="B91" s="13">
        <f>IF($A91="","",IFERROR(INDEX(Members!$G$2:$G$251,MATCH($A91,Members!$A$2:$A$251,0))&amp;"",""))</f>
        <v/>
      </c>
      <c r="C91" s="13">
        <f>IF($A91="","",COUNTIF($F91:$BM91,"x"))</f>
        <v/>
      </c>
      <c r="D91" s="13">
        <f>IF($A91="","",COUNTIF($F91:$BM91,"x")+COUNTIF($F91:$BM91,"a"))</f>
        <v/>
      </c>
      <c r="E91" s="15">
        <f>IF($A91="","",IF($D91=0,"",$C91/$D91))</f>
        <v/>
      </c>
      <c r="F91" s="16" t="n"/>
      <c r="G91" s="16" t="n"/>
      <c r="H91" s="16" t="n"/>
      <c r="I91" s="16" t="n"/>
      <c r="J91" s="16" t="n"/>
      <c r="K91" s="16" t="n"/>
      <c r="L91" s="16" t="n"/>
      <c r="M91" s="16" t="n"/>
      <c r="N91" s="16" t="n"/>
      <c r="O91" s="16" t="n"/>
      <c r="P91" s="16" t="n"/>
      <c r="Q91" s="16" t="n"/>
      <c r="R91" s="16" t="n"/>
      <c r="S91" s="16" t="n"/>
      <c r="T91" s="16" t="n"/>
      <c r="U91" s="16" t="n"/>
      <c r="V91" s="16" t="n"/>
      <c r="W91" s="16" t="n"/>
      <c r="X91" s="16" t="n"/>
      <c r="Y91" s="16" t="n"/>
      <c r="Z91" s="16" t="n"/>
      <c r="AA91" s="16" t="n"/>
      <c r="AB91" s="16" t="n"/>
      <c r="AC91" s="16" t="n"/>
      <c r="AD91" s="16" t="n"/>
      <c r="AE91" s="16" t="n"/>
      <c r="AF91" s="16" t="n"/>
      <c r="AG91" s="16" t="n"/>
      <c r="AH91" s="16" t="n"/>
      <c r="AI91" s="16" t="n"/>
      <c r="AJ91" s="16" t="n"/>
      <c r="AK91" s="16" t="n"/>
      <c r="AL91" s="16" t="n"/>
      <c r="AM91" s="16" t="n"/>
      <c r="AN91" s="16" t="n"/>
      <c r="AO91" s="16" t="n"/>
      <c r="AP91" s="16" t="n"/>
      <c r="AQ91" s="16" t="n"/>
      <c r="AR91" s="16" t="n"/>
      <c r="AS91" s="16" t="n"/>
      <c r="AT91" s="16" t="n"/>
      <c r="AU91" s="16" t="n"/>
      <c r="AV91" s="16" t="n"/>
      <c r="AW91" s="16" t="n"/>
      <c r="AX91" s="16" t="n"/>
      <c r="AY91" s="16" t="n"/>
      <c r="AZ91" s="16" t="n"/>
      <c r="BA91" s="16" t="n"/>
      <c r="BB91" s="16" t="n"/>
      <c r="BC91" s="16" t="n"/>
      <c r="BD91" s="16" t="n"/>
      <c r="BE91" s="16" t="n"/>
      <c r="BF91" s="16" t="n"/>
      <c r="BG91" s="16" t="n"/>
      <c r="BH91" s="16" t="n"/>
      <c r="BI91" s="16" t="n"/>
      <c r="BJ91" s="16" t="n"/>
      <c r="BK91" s="16" t="n"/>
      <c r="BL91" s="16" t="n"/>
      <c r="BM91" s="16" t="n"/>
    </row>
    <row r="92">
      <c r="B92" s="13">
        <f>IF($A92="","",IFERROR(INDEX(Members!$G$2:$G$251,MATCH($A92,Members!$A$2:$A$251,0))&amp;"",""))</f>
        <v/>
      </c>
      <c r="C92" s="13">
        <f>IF($A92="","",COUNTIF($F92:$BM92,"x"))</f>
        <v/>
      </c>
      <c r="D92" s="13">
        <f>IF($A92="","",COUNTIF($F92:$BM92,"x")+COUNTIF($F92:$BM92,"a"))</f>
        <v/>
      </c>
      <c r="E92" s="15">
        <f>IF($A92="","",IF($D92=0,"",$C92/$D92))</f>
        <v/>
      </c>
      <c r="F92" s="16" t="n"/>
      <c r="G92" s="16" t="n"/>
      <c r="H92" s="16" t="n"/>
      <c r="I92" s="16" t="n"/>
      <c r="J92" s="16" t="n"/>
      <c r="K92" s="16" t="n"/>
      <c r="L92" s="16" t="n"/>
      <c r="M92" s="16" t="n"/>
      <c r="N92" s="16" t="n"/>
      <c r="O92" s="16" t="n"/>
      <c r="P92" s="16" t="n"/>
      <c r="Q92" s="16" t="n"/>
      <c r="R92" s="16" t="n"/>
      <c r="S92" s="16" t="n"/>
      <c r="T92" s="16" t="n"/>
      <c r="U92" s="16" t="n"/>
      <c r="V92" s="16" t="n"/>
      <c r="W92" s="16" t="n"/>
      <c r="X92" s="16" t="n"/>
      <c r="Y92" s="16" t="n"/>
      <c r="Z92" s="16" t="n"/>
      <c r="AA92" s="16" t="n"/>
      <c r="AB92" s="16" t="n"/>
      <c r="AC92" s="16" t="n"/>
      <c r="AD92" s="16" t="n"/>
      <c r="AE92" s="16" t="n"/>
      <c r="AF92" s="16" t="n"/>
      <c r="AG92" s="16" t="n"/>
      <c r="AH92" s="16" t="n"/>
      <c r="AI92" s="16" t="n"/>
      <c r="AJ92" s="16" t="n"/>
      <c r="AK92" s="16" t="n"/>
      <c r="AL92" s="16" t="n"/>
      <c r="AM92" s="16" t="n"/>
      <c r="AN92" s="16" t="n"/>
      <c r="AO92" s="16" t="n"/>
      <c r="AP92" s="16" t="n"/>
      <c r="AQ92" s="16" t="n"/>
      <c r="AR92" s="16" t="n"/>
      <c r="AS92" s="16" t="n"/>
      <c r="AT92" s="16" t="n"/>
      <c r="AU92" s="16" t="n"/>
      <c r="AV92" s="16" t="n"/>
      <c r="AW92" s="16" t="n"/>
      <c r="AX92" s="16" t="n"/>
      <c r="AY92" s="16" t="n"/>
      <c r="AZ92" s="16" t="n"/>
      <c r="BA92" s="16" t="n"/>
      <c r="BB92" s="16" t="n"/>
      <c r="BC92" s="16" t="n"/>
      <c r="BD92" s="16" t="n"/>
      <c r="BE92" s="16" t="n"/>
      <c r="BF92" s="16" t="n"/>
      <c r="BG92" s="16" t="n"/>
      <c r="BH92" s="16" t="n"/>
      <c r="BI92" s="16" t="n"/>
      <c r="BJ92" s="16" t="n"/>
      <c r="BK92" s="16" t="n"/>
      <c r="BL92" s="16" t="n"/>
      <c r="BM92" s="16" t="n"/>
    </row>
    <row r="93">
      <c r="B93" s="13">
        <f>IF($A93="","",IFERROR(INDEX(Members!$G$2:$G$251,MATCH($A93,Members!$A$2:$A$251,0))&amp;"",""))</f>
        <v/>
      </c>
      <c r="C93" s="13">
        <f>IF($A93="","",COUNTIF($F93:$BM93,"x"))</f>
        <v/>
      </c>
      <c r="D93" s="13">
        <f>IF($A93="","",COUNTIF($F93:$BM93,"x")+COUNTIF($F93:$BM93,"a"))</f>
        <v/>
      </c>
      <c r="E93" s="15">
        <f>IF($A93="","",IF($D93=0,"",$C93/$D93))</f>
        <v/>
      </c>
      <c r="F93" s="16" t="n"/>
      <c r="G93" s="16" t="n"/>
      <c r="H93" s="16" t="n"/>
      <c r="I93" s="16" t="n"/>
      <c r="J93" s="16" t="n"/>
      <c r="K93" s="16" t="n"/>
      <c r="L93" s="16" t="n"/>
      <c r="M93" s="16" t="n"/>
      <c r="N93" s="16" t="n"/>
      <c r="O93" s="16" t="n"/>
      <c r="P93" s="16" t="n"/>
      <c r="Q93" s="16" t="n"/>
      <c r="R93" s="16" t="n"/>
      <c r="S93" s="16" t="n"/>
      <c r="T93" s="16" t="n"/>
      <c r="U93" s="16" t="n"/>
      <c r="V93" s="16" t="n"/>
      <c r="W93" s="16" t="n"/>
      <c r="X93" s="16" t="n"/>
      <c r="Y93" s="16" t="n"/>
      <c r="Z93" s="16" t="n"/>
      <c r="AA93" s="16" t="n"/>
      <c r="AB93" s="16" t="n"/>
      <c r="AC93" s="16" t="n"/>
      <c r="AD93" s="16" t="n"/>
      <c r="AE93" s="16" t="n"/>
      <c r="AF93" s="16" t="n"/>
      <c r="AG93" s="16" t="n"/>
      <c r="AH93" s="16" t="n"/>
      <c r="AI93" s="16" t="n"/>
      <c r="AJ93" s="16" t="n"/>
      <c r="AK93" s="16" t="n"/>
      <c r="AL93" s="16" t="n"/>
      <c r="AM93" s="16" t="n"/>
      <c r="AN93" s="16" t="n"/>
      <c r="AO93" s="16" t="n"/>
      <c r="AP93" s="16" t="n"/>
      <c r="AQ93" s="16" t="n"/>
      <c r="AR93" s="16" t="n"/>
      <c r="AS93" s="16" t="n"/>
      <c r="AT93" s="16" t="n"/>
      <c r="AU93" s="16" t="n"/>
      <c r="AV93" s="16" t="n"/>
      <c r="AW93" s="16" t="n"/>
      <c r="AX93" s="16" t="n"/>
      <c r="AY93" s="16" t="n"/>
      <c r="AZ93" s="16" t="n"/>
      <c r="BA93" s="16" t="n"/>
      <c r="BB93" s="16" t="n"/>
      <c r="BC93" s="16" t="n"/>
      <c r="BD93" s="16" t="n"/>
      <c r="BE93" s="16" t="n"/>
      <c r="BF93" s="16" t="n"/>
      <c r="BG93" s="16" t="n"/>
      <c r="BH93" s="16" t="n"/>
      <c r="BI93" s="16" t="n"/>
      <c r="BJ93" s="16" t="n"/>
      <c r="BK93" s="16" t="n"/>
      <c r="BL93" s="16" t="n"/>
      <c r="BM93" s="16" t="n"/>
    </row>
    <row r="94">
      <c r="B94" s="13">
        <f>IF($A94="","",IFERROR(INDEX(Members!$G$2:$G$251,MATCH($A94,Members!$A$2:$A$251,0))&amp;"",""))</f>
        <v/>
      </c>
      <c r="C94" s="13">
        <f>IF($A94="","",COUNTIF($F94:$BM94,"x"))</f>
        <v/>
      </c>
      <c r="D94" s="13">
        <f>IF($A94="","",COUNTIF($F94:$BM94,"x")+COUNTIF($F94:$BM94,"a"))</f>
        <v/>
      </c>
      <c r="E94" s="15">
        <f>IF($A94="","",IF($D94=0,"",$C94/$D94))</f>
        <v/>
      </c>
      <c r="F94" s="16" t="n"/>
      <c r="G94" s="16" t="n"/>
      <c r="H94" s="16" t="n"/>
      <c r="I94" s="16" t="n"/>
      <c r="J94" s="16" t="n"/>
      <c r="K94" s="16" t="n"/>
      <c r="L94" s="16" t="n"/>
      <c r="M94" s="16" t="n"/>
      <c r="N94" s="16" t="n"/>
      <c r="O94" s="16" t="n"/>
      <c r="P94" s="16" t="n"/>
      <c r="Q94" s="16" t="n"/>
      <c r="R94" s="16" t="n"/>
      <c r="S94" s="16" t="n"/>
      <c r="T94" s="16" t="n"/>
      <c r="U94" s="16" t="n"/>
      <c r="V94" s="16" t="n"/>
      <c r="W94" s="16" t="n"/>
      <c r="X94" s="16" t="n"/>
      <c r="Y94" s="16" t="n"/>
      <c r="Z94" s="16" t="n"/>
      <c r="AA94" s="16" t="n"/>
      <c r="AB94" s="16" t="n"/>
      <c r="AC94" s="16" t="n"/>
      <c r="AD94" s="16" t="n"/>
      <c r="AE94" s="16" t="n"/>
      <c r="AF94" s="16" t="n"/>
      <c r="AG94" s="16" t="n"/>
      <c r="AH94" s="16" t="n"/>
      <c r="AI94" s="16" t="n"/>
      <c r="AJ94" s="16" t="n"/>
      <c r="AK94" s="16" t="n"/>
      <c r="AL94" s="16" t="n"/>
      <c r="AM94" s="16" t="n"/>
      <c r="AN94" s="16" t="n"/>
      <c r="AO94" s="16" t="n"/>
      <c r="AP94" s="16" t="n"/>
      <c r="AQ94" s="16" t="n"/>
      <c r="AR94" s="16" t="n"/>
      <c r="AS94" s="16" t="n"/>
      <c r="AT94" s="16" t="n"/>
      <c r="AU94" s="16" t="n"/>
      <c r="AV94" s="16" t="n"/>
      <c r="AW94" s="16" t="n"/>
      <c r="AX94" s="16" t="n"/>
      <c r="AY94" s="16" t="n"/>
      <c r="AZ94" s="16" t="n"/>
      <c r="BA94" s="16" t="n"/>
      <c r="BB94" s="16" t="n"/>
      <c r="BC94" s="16" t="n"/>
      <c r="BD94" s="16" t="n"/>
      <c r="BE94" s="16" t="n"/>
      <c r="BF94" s="16" t="n"/>
      <c r="BG94" s="16" t="n"/>
      <c r="BH94" s="16" t="n"/>
      <c r="BI94" s="16" t="n"/>
      <c r="BJ94" s="16" t="n"/>
      <c r="BK94" s="16" t="n"/>
      <c r="BL94" s="16" t="n"/>
      <c r="BM94" s="16" t="n"/>
    </row>
    <row r="95">
      <c r="B95" s="13">
        <f>IF($A95="","",IFERROR(INDEX(Members!$G$2:$G$251,MATCH($A95,Members!$A$2:$A$251,0))&amp;"",""))</f>
        <v/>
      </c>
      <c r="C95" s="13">
        <f>IF($A95="","",COUNTIF($F95:$BM95,"x"))</f>
        <v/>
      </c>
      <c r="D95" s="13">
        <f>IF($A95="","",COUNTIF($F95:$BM95,"x")+COUNTIF($F95:$BM95,"a"))</f>
        <v/>
      </c>
      <c r="E95" s="15">
        <f>IF($A95="","",IF($D95=0,"",$C95/$D95))</f>
        <v/>
      </c>
      <c r="F95" s="16" t="n"/>
      <c r="G95" s="16" t="n"/>
      <c r="H95" s="16" t="n"/>
      <c r="I95" s="16" t="n"/>
      <c r="J95" s="16" t="n"/>
      <c r="K95" s="16" t="n"/>
      <c r="L95" s="16" t="n"/>
      <c r="M95" s="16" t="n"/>
      <c r="N95" s="16" t="n"/>
      <c r="O95" s="16" t="n"/>
      <c r="P95" s="16" t="n"/>
      <c r="Q95" s="16" t="n"/>
      <c r="R95" s="16" t="n"/>
      <c r="S95" s="16" t="n"/>
      <c r="T95" s="16" t="n"/>
      <c r="U95" s="16" t="n"/>
      <c r="V95" s="16" t="n"/>
      <c r="W95" s="16" t="n"/>
      <c r="X95" s="16" t="n"/>
      <c r="Y95" s="16" t="n"/>
      <c r="Z95" s="16" t="n"/>
      <c r="AA95" s="16" t="n"/>
      <c r="AB95" s="16" t="n"/>
      <c r="AC95" s="16" t="n"/>
      <c r="AD95" s="16" t="n"/>
      <c r="AE95" s="16" t="n"/>
      <c r="AF95" s="16" t="n"/>
      <c r="AG95" s="16" t="n"/>
      <c r="AH95" s="16" t="n"/>
      <c r="AI95" s="16" t="n"/>
      <c r="AJ95" s="16" t="n"/>
      <c r="AK95" s="16" t="n"/>
      <c r="AL95" s="16" t="n"/>
      <c r="AM95" s="16" t="n"/>
      <c r="AN95" s="16" t="n"/>
      <c r="AO95" s="16" t="n"/>
      <c r="AP95" s="16" t="n"/>
      <c r="AQ95" s="16" t="n"/>
      <c r="AR95" s="16" t="n"/>
      <c r="AS95" s="16" t="n"/>
      <c r="AT95" s="16" t="n"/>
      <c r="AU95" s="16" t="n"/>
      <c r="AV95" s="16" t="n"/>
      <c r="AW95" s="16" t="n"/>
      <c r="AX95" s="16" t="n"/>
      <c r="AY95" s="16" t="n"/>
      <c r="AZ95" s="16" t="n"/>
      <c r="BA95" s="16" t="n"/>
      <c r="BB95" s="16" t="n"/>
      <c r="BC95" s="16" t="n"/>
      <c r="BD95" s="16" t="n"/>
      <c r="BE95" s="16" t="n"/>
      <c r="BF95" s="16" t="n"/>
      <c r="BG95" s="16" t="n"/>
      <c r="BH95" s="16" t="n"/>
      <c r="BI95" s="16" t="n"/>
      <c r="BJ95" s="16" t="n"/>
      <c r="BK95" s="16" t="n"/>
      <c r="BL95" s="16" t="n"/>
      <c r="BM95" s="16" t="n"/>
    </row>
    <row r="96">
      <c r="B96" s="13">
        <f>IF($A96="","",IFERROR(INDEX(Members!$G$2:$G$251,MATCH($A96,Members!$A$2:$A$251,0))&amp;"",""))</f>
        <v/>
      </c>
      <c r="C96" s="13">
        <f>IF($A96="","",COUNTIF($F96:$BM96,"x"))</f>
        <v/>
      </c>
      <c r="D96" s="13">
        <f>IF($A96="","",COUNTIF($F96:$BM96,"x")+COUNTIF($F96:$BM96,"a"))</f>
        <v/>
      </c>
      <c r="E96" s="15">
        <f>IF($A96="","",IF($D96=0,"",$C96/$D96))</f>
        <v/>
      </c>
      <c r="F96" s="16" t="n"/>
      <c r="G96" s="16" t="n"/>
      <c r="H96" s="16" t="n"/>
      <c r="I96" s="16" t="n"/>
      <c r="J96" s="16" t="n"/>
      <c r="K96" s="16" t="n"/>
      <c r="L96" s="16" t="n"/>
      <c r="M96" s="16" t="n"/>
      <c r="N96" s="16" t="n"/>
      <c r="O96" s="16" t="n"/>
      <c r="P96" s="16" t="n"/>
      <c r="Q96" s="16" t="n"/>
      <c r="R96" s="16" t="n"/>
      <c r="S96" s="16" t="n"/>
      <c r="T96" s="16" t="n"/>
      <c r="U96" s="16" t="n"/>
      <c r="V96" s="16" t="n"/>
      <c r="W96" s="16" t="n"/>
      <c r="X96" s="16" t="n"/>
      <c r="Y96" s="16" t="n"/>
      <c r="Z96" s="16" t="n"/>
      <c r="AA96" s="16" t="n"/>
      <c r="AB96" s="16" t="n"/>
      <c r="AC96" s="16" t="n"/>
      <c r="AD96" s="16" t="n"/>
      <c r="AE96" s="16" t="n"/>
      <c r="AF96" s="16" t="n"/>
      <c r="AG96" s="16" t="n"/>
      <c r="AH96" s="16" t="n"/>
      <c r="AI96" s="16" t="n"/>
      <c r="AJ96" s="16" t="n"/>
      <c r="AK96" s="16" t="n"/>
      <c r="AL96" s="16" t="n"/>
      <c r="AM96" s="16" t="n"/>
      <c r="AN96" s="16" t="n"/>
      <c r="AO96" s="16" t="n"/>
      <c r="AP96" s="16" t="n"/>
      <c r="AQ96" s="16" t="n"/>
      <c r="AR96" s="16" t="n"/>
      <c r="AS96" s="16" t="n"/>
      <c r="AT96" s="16" t="n"/>
      <c r="AU96" s="16" t="n"/>
      <c r="AV96" s="16" t="n"/>
      <c r="AW96" s="16" t="n"/>
      <c r="AX96" s="16" t="n"/>
      <c r="AY96" s="16" t="n"/>
      <c r="AZ96" s="16" t="n"/>
      <c r="BA96" s="16" t="n"/>
      <c r="BB96" s="16" t="n"/>
      <c r="BC96" s="16" t="n"/>
      <c r="BD96" s="16" t="n"/>
      <c r="BE96" s="16" t="n"/>
      <c r="BF96" s="16" t="n"/>
      <c r="BG96" s="16" t="n"/>
      <c r="BH96" s="16" t="n"/>
      <c r="BI96" s="16" t="n"/>
      <c r="BJ96" s="16" t="n"/>
      <c r="BK96" s="16" t="n"/>
      <c r="BL96" s="16" t="n"/>
      <c r="BM96" s="16" t="n"/>
    </row>
    <row r="97">
      <c r="B97" s="13">
        <f>IF($A97="","",IFERROR(INDEX(Members!$G$2:$G$251,MATCH($A97,Members!$A$2:$A$251,0))&amp;"",""))</f>
        <v/>
      </c>
      <c r="C97" s="13">
        <f>IF($A97="","",COUNTIF($F97:$BM97,"x"))</f>
        <v/>
      </c>
      <c r="D97" s="13">
        <f>IF($A97="","",COUNTIF($F97:$BM97,"x")+COUNTIF($F97:$BM97,"a"))</f>
        <v/>
      </c>
      <c r="E97" s="15">
        <f>IF($A97="","",IF($D97=0,"",$C97/$D97))</f>
        <v/>
      </c>
      <c r="F97" s="16" t="n"/>
      <c r="G97" s="16" t="n"/>
      <c r="H97" s="16" t="n"/>
      <c r="I97" s="16" t="n"/>
      <c r="J97" s="16" t="n"/>
      <c r="K97" s="16" t="n"/>
      <c r="L97" s="16" t="n"/>
      <c r="M97" s="16" t="n"/>
      <c r="N97" s="16" t="n"/>
      <c r="O97" s="16" t="n"/>
      <c r="P97" s="16" t="n"/>
      <c r="Q97" s="16" t="n"/>
      <c r="R97" s="16" t="n"/>
      <c r="S97" s="16" t="n"/>
      <c r="T97" s="16" t="n"/>
      <c r="U97" s="16" t="n"/>
      <c r="V97" s="16" t="n"/>
      <c r="W97" s="16" t="n"/>
      <c r="X97" s="16" t="n"/>
      <c r="Y97" s="16" t="n"/>
      <c r="Z97" s="16" t="n"/>
      <c r="AA97" s="16" t="n"/>
      <c r="AB97" s="16" t="n"/>
      <c r="AC97" s="16" t="n"/>
      <c r="AD97" s="16" t="n"/>
      <c r="AE97" s="16" t="n"/>
      <c r="AF97" s="16" t="n"/>
      <c r="AG97" s="16" t="n"/>
      <c r="AH97" s="16" t="n"/>
      <c r="AI97" s="16" t="n"/>
      <c r="AJ97" s="16" t="n"/>
      <c r="AK97" s="16" t="n"/>
      <c r="AL97" s="16" t="n"/>
      <c r="AM97" s="16" t="n"/>
      <c r="AN97" s="16" t="n"/>
      <c r="AO97" s="16" t="n"/>
      <c r="AP97" s="16" t="n"/>
      <c r="AQ97" s="16" t="n"/>
      <c r="AR97" s="16" t="n"/>
      <c r="AS97" s="16" t="n"/>
      <c r="AT97" s="16" t="n"/>
      <c r="AU97" s="16" t="n"/>
      <c r="AV97" s="16" t="n"/>
      <c r="AW97" s="16" t="n"/>
      <c r="AX97" s="16" t="n"/>
      <c r="AY97" s="16" t="n"/>
      <c r="AZ97" s="16" t="n"/>
      <c r="BA97" s="16" t="n"/>
      <c r="BB97" s="16" t="n"/>
      <c r="BC97" s="16" t="n"/>
      <c r="BD97" s="16" t="n"/>
      <c r="BE97" s="16" t="n"/>
      <c r="BF97" s="16" t="n"/>
      <c r="BG97" s="16" t="n"/>
      <c r="BH97" s="16" t="n"/>
      <c r="BI97" s="16" t="n"/>
      <c r="BJ97" s="16" t="n"/>
      <c r="BK97" s="16" t="n"/>
      <c r="BL97" s="16" t="n"/>
      <c r="BM97" s="16" t="n"/>
    </row>
    <row r="98">
      <c r="B98" s="13">
        <f>IF($A98="","",IFERROR(INDEX(Members!$G$2:$G$251,MATCH($A98,Members!$A$2:$A$251,0))&amp;"",""))</f>
        <v/>
      </c>
      <c r="C98" s="13">
        <f>IF($A98="","",COUNTIF($F98:$BM98,"x"))</f>
        <v/>
      </c>
      <c r="D98" s="13">
        <f>IF($A98="","",COUNTIF($F98:$BM98,"x")+COUNTIF($F98:$BM98,"a"))</f>
        <v/>
      </c>
      <c r="E98" s="15">
        <f>IF($A98="","",IF($D98=0,"",$C98/$D98))</f>
        <v/>
      </c>
      <c r="F98" s="16" t="n"/>
      <c r="G98" s="16" t="n"/>
      <c r="H98" s="16" t="n"/>
      <c r="I98" s="16" t="n"/>
      <c r="J98" s="16" t="n"/>
      <c r="K98" s="16" t="n"/>
      <c r="L98" s="16" t="n"/>
      <c r="M98" s="16" t="n"/>
      <c r="N98" s="16" t="n"/>
      <c r="O98" s="16" t="n"/>
      <c r="P98" s="16" t="n"/>
      <c r="Q98" s="16" t="n"/>
      <c r="R98" s="16" t="n"/>
      <c r="S98" s="16" t="n"/>
      <c r="T98" s="16" t="n"/>
      <c r="U98" s="16" t="n"/>
      <c r="V98" s="16" t="n"/>
      <c r="W98" s="16" t="n"/>
      <c r="X98" s="16" t="n"/>
      <c r="Y98" s="16" t="n"/>
      <c r="Z98" s="16" t="n"/>
      <c r="AA98" s="16" t="n"/>
      <c r="AB98" s="16" t="n"/>
      <c r="AC98" s="16" t="n"/>
      <c r="AD98" s="16" t="n"/>
      <c r="AE98" s="16" t="n"/>
      <c r="AF98" s="16" t="n"/>
      <c r="AG98" s="16" t="n"/>
      <c r="AH98" s="16" t="n"/>
      <c r="AI98" s="16" t="n"/>
      <c r="AJ98" s="16" t="n"/>
      <c r="AK98" s="16" t="n"/>
      <c r="AL98" s="16" t="n"/>
      <c r="AM98" s="16" t="n"/>
      <c r="AN98" s="16" t="n"/>
      <c r="AO98" s="16" t="n"/>
      <c r="AP98" s="16" t="n"/>
      <c r="AQ98" s="16" t="n"/>
      <c r="AR98" s="16" t="n"/>
      <c r="AS98" s="16" t="n"/>
      <c r="AT98" s="16" t="n"/>
      <c r="AU98" s="16" t="n"/>
      <c r="AV98" s="16" t="n"/>
      <c r="AW98" s="16" t="n"/>
      <c r="AX98" s="16" t="n"/>
      <c r="AY98" s="16" t="n"/>
      <c r="AZ98" s="16" t="n"/>
      <c r="BA98" s="16" t="n"/>
      <c r="BB98" s="16" t="n"/>
      <c r="BC98" s="16" t="n"/>
      <c r="BD98" s="16" t="n"/>
      <c r="BE98" s="16" t="n"/>
      <c r="BF98" s="16" t="n"/>
      <c r="BG98" s="16" t="n"/>
      <c r="BH98" s="16" t="n"/>
      <c r="BI98" s="16" t="n"/>
      <c r="BJ98" s="16" t="n"/>
      <c r="BK98" s="16" t="n"/>
      <c r="BL98" s="16" t="n"/>
      <c r="BM98" s="16" t="n"/>
    </row>
    <row r="99">
      <c r="B99" s="13">
        <f>IF($A99="","",IFERROR(INDEX(Members!$G$2:$G$251,MATCH($A99,Members!$A$2:$A$251,0))&amp;"",""))</f>
        <v/>
      </c>
      <c r="C99" s="13">
        <f>IF($A99="","",COUNTIF($F99:$BM99,"x"))</f>
        <v/>
      </c>
      <c r="D99" s="13">
        <f>IF($A99="","",COUNTIF($F99:$BM99,"x")+COUNTIF($F99:$BM99,"a"))</f>
        <v/>
      </c>
      <c r="E99" s="15">
        <f>IF($A99="","",IF($D99=0,"",$C99/$D99))</f>
        <v/>
      </c>
      <c r="F99" s="16" t="n"/>
      <c r="G99" s="16" t="n"/>
      <c r="H99" s="16" t="n"/>
      <c r="I99" s="16" t="n"/>
      <c r="J99" s="16" t="n"/>
      <c r="K99" s="16" t="n"/>
      <c r="L99" s="16" t="n"/>
      <c r="M99" s="16" t="n"/>
      <c r="N99" s="16" t="n"/>
      <c r="O99" s="16" t="n"/>
      <c r="P99" s="16" t="n"/>
      <c r="Q99" s="16" t="n"/>
      <c r="R99" s="16" t="n"/>
      <c r="S99" s="16" t="n"/>
      <c r="T99" s="16" t="n"/>
      <c r="U99" s="16" t="n"/>
      <c r="V99" s="16" t="n"/>
      <c r="W99" s="16" t="n"/>
      <c r="X99" s="16" t="n"/>
      <c r="Y99" s="16" t="n"/>
      <c r="Z99" s="16" t="n"/>
      <c r="AA99" s="16" t="n"/>
      <c r="AB99" s="16" t="n"/>
      <c r="AC99" s="16" t="n"/>
      <c r="AD99" s="16" t="n"/>
      <c r="AE99" s="16" t="n"/>
      <c r="AF99" s="16" t="n"/>
      <c r="AG99" s="16" t="n"/>
      <c r="AH99" s="16" t="n"/>
      <c r="AI99" s="16" t="n"/>
      <c r="AJ99" s="16" t="n"/>
      <c r="AK99" s="16" t="n"/>
      <c r="AL99" s="16" t="n"/>
      <c r="AM99" s="16" t="n"/>
      <c r="AN99" s="16" t="n"/>
      <c r="AO99" s="16" t="n"/>
      <c r="AP99" s="16" t="n"/>
      <c r="AQ99" s="16" t="n"/>
      <c r="AR99" s="16" t="n"/>
      <c r="AS99" s="16" t="n"/>
      <c r="AT99" s="16" t="n"/>
      <c r="AU99" s="16" t="n"/>
      <c r="AV99" s="16" t="n"/>
      <c r="AW99" s="16" t="n"/>
      <c r="AX99" s="16" t="n"/>
      <c r="AY99" s="16" t="n"/>
      <c r="AZ99" s="16" t="n"/>
      <c r="BA99" s="16" t="n"/>
      <c r="BB99" s="16" t="n"/>
      <c r="BC99" s="16" t="n"/>
      <c r="BD99" s="16" t="n"/>
      <c r="BE99" s="16" t="n"/>
      <c r="BF99" s="16" t="n"/>
      <c r="BG99" s="16" t="n"/>
      <c r="BH99" s="16" t="n"/>
      <c r="BI99" s="16" t="n"/>
      <c r="BJ99" s="16" t="n"/>
      <c r="BK99" s="16" t="n"/>
      <c r="BL99" s="16" t="n"/>
      <c r="BM99" s="16" t="n"/>
    </row>
    <row r="100">
      <c r="B100" s="13">
        <f>IF($A100="","",IFERROR(INDEX(Members!$G$2:$G$251,MATCH($A100,Members!$A$2:$A$251,0))&amp;"",""))</f>
        <v/>
      </c>
      <c r="C100" s="13">
        <f>IF($A100="","",COUNTIF($F100:$BM100,"x"))</f>
        <v/>
      </c>
      <c r="D100" s="13">
        <f>IF($A100="","",COUNTIF($F100:$BM100,"x")+COUNTIF($F100:$BM100,"a"))</f>
        <v/>
      </c>
      <c r="E100" s="15">
        <f>IF($A100="","",IF($D100=0,"",$C100/$D100))</f>
        <v/>
      </c>
      <c r="F100" s="16" t="n"/>
      <c r="G100" s="16" t="n"/>
      <c r="H100" s="16" t="n"/>
      <c r="I100" s="16" t="n"/>
      <c r="J100" s="16" t="n"/>
      <c r="K100" s="16" t="n"/>
      <c r="L100" s="16" t="n"/>
      <c r="M100" s="16" t="n"/>
      <c r="N100" s="16" t="n"/>
      <c r="O100" s="16" t="n"/>
      <c r="P100" s="16" t="n"/>
      <c r="Q100" s="16" t="n"/>
      <c r="R100" s="16" t="n"/>
      <c r="S100" s="16" t="n"/>
      <c r="T100" s="16" t="n"/>
      <c r="U100" s="16" t="n"/>
      <c r="V100" s="16" t="n"/>
      <c r="W100" s="16" t="n"/>
      <c r="X100" s="16" t="n"/>
      <c r="Y100" s="16" t="n"/>
      <c r="Z100" s="16" t="n"/>
      <c r="AA100" s="16" t="n"/>
      <c r="AB100" s="16" t="n"/>
      <c r="AC100" s="16" t="n"/>
      <c r="AD100" s="16" t="n"/>
      <c r="AE100" s="16" t="n"/>
      <c r="AF100" s="16" t="n"/>
      <c r="AG100" s="16" t="n"/>
      <c r="AH100" s="16" t="n"/>
      <c r="AI100" s="16" t="n"/>
      <c r="AJ100" s="16" t="n"/>
      <c r="AK100" s="16" t="n"/>
      <c r="AL100" s="16" t="n"/>
      <c r="AM100" s="16" t="n"/>
      <c r="AN100" s="16" t="n"/>
      <c r="AO100" s="16" t="n"/>
      <c r="AP100" s="16" t="n"/>
      <c r="AQ100" s="16" t="n"/>
      <c r="AR100" s="16" t="n"/>
      <c r="AS100" s="16" t="n"/>
      <c r="AT100" s="16" t="n"/>
      <c r="AU100" s="16" t="n"/>
      <c r="AV100" s="16" t="n"/>
      <c r="AW100" s="16" t="n"/>
      <c r="AX100" s="16" t="n"/>
      <c r="AY100" s="16" t="n"/>
      <c r="AZ100" s="16" t="n"/>
      <c r="BA100" s="16" t="n"/>
      <c r="BB100" s="16" t="n"/>
      <c r="BC100" s="16" t="n"/>
      <c r="BD100" s="16" t="n"/>
      <c r="BE100" s="16" t="n"/>
      <c r="BF100" s="16" t="n"/>
      <c r="BG100" s="16" t="n"/>
      <c r="BH100" s="16" t="n"/>
      <c r="BI100" s="16" t="n"/>
      <c r="BJ100" s="16" t="n"/>
      <c r="BK100" s="16" t="n"/>
      <c r="BL100" s="16" t="n"/>
      <c r="BM100" s="16" t="n"/>
    </row>
    <row r="101">
      <c r="B101" s="13">
        <f>IF($A101="","",IFERROR(INDEX(Members!$G$2:$G$251,MATCH($A101,Members!$A$2:$A$251,0))&amp;"",""))</f>
        <v/>
      </c>
      <c r="C101" s="13">
        <f>IF($A101="","",COUNTIF($F101:$BM101,"x"))</f>
        <v/>
      </c>
      <c r="D101" s="13">
        <f>IF($A101="","",COUNTIF($F101:$BM101,"x")+COUNTIF($F101:$BM101,"a"))</f>
        <v/>
      </c>
      <c r="E101" s="15">
        <f>IF($A101="","",IF($D101=0,"",$C101/$D101))</f>
        <v/>
      </c>
      <c r="F101" s="16" t="n"/>
      <c r="G101" s="16" t="n"/>
      <c r="H101" s="16" t="n"/>
      <c r="I101" s="16" t="n"/>
      <c r="J101" s="16" t="n"/>
      <c r="K101" s="16" t="n"/>
      <c r="L101" s="16" t="n"/>
      <c r="M101" s="16" t="n"/>
      <c r="N101" s="16" t="n"/>
      <c r="O101" s="16" t="n"/>
      <c r="P101" s="16" t="n"/>
      <c r="Q101" s="16" t="n"/>
      <c r="R101" s="16" t="n"/>
      <c r="S101" s="16" t="n"/>
      <c r="T101" s="16" t="n"/>
      <c r="U101" s="16" t="n"/>
      <c r="V101" s="16" t="n"/>
      <c r="W101" s="16" t="n"/>
      <c r="X101" s="16" t="n"/>
      <c r="Y101" s="16" t="n"/>
      <c r="Z101" s="16" t="n"/>
      <c r="AA101" s="16" t="n"/>
      <c r="AB101" s="16" t="n"/>
      <c r="AC101" s="16" t="n"/>
      <c r="AD101" s="16" t="n"/>
      <c r="AE101" s="16" t="n"/>
      <c r="AF101" s="16" t="n"/>
      <c r="AG101" s="16" t="n"/>
      <c r="AH101" s="16" t="n"/>
      <c r="AI101" s="16" t="n"/>
      <c r="AJ101" s="16" t="n"/>
      <c r="AK101" s="16" t="n"/>
      <c r="AL101" s="16" t="n"/>
      <c r="AM101" s="16" t="n"/>
      <c r="AN101" s="16" t="n"/>
      <c r="AO101" s="16" t="n"/>
      <c r="AP101" s="16" t="n"/>
      <c r="AQ101" s="16" t="n"/>
      <c r="AR101" s="16" t="n"/>
      <c r="AS101" s="16" t="n"/>
      <c r="AT101" s="16" t="n"/>
      <c r="AU101" s="16" t="n"/>
      <c r="AV101" s="16" t="n"/>
      <c r="AW101" s="16" t="n"/>
      <c r="AX101" s="16" t="n"/>
      <c r="AY101" s="16" t="n"/>
      <c r="AZ101" s="16" t="n"/>
      <c r="BA101" s="16" t="n"/>
      <c r="BB101" s="16" t="n"/>
      <c r="BC101" s="16" t="n"/>
      <c r="BD101" s="16" t="n"/>
      <c r="BE101" s="16" t="n"/>
      <c r="BF101" s="16" t="n"/>
      <c r="BG101" s="16" t="n"/>
      <c r="BH101" s="16" t="n"/>
      <c r="BI101" s="16" t="n"/>
      <c r="BJ101" s="16" t="n"/>
      <c r="BK101" s="16" t="n"/>
      <c r="BL101" s="16" t="n"/>
      <c r="BM101" s="16" t="n"/>
    </row>
    <row r="102">
      <c r="B102" s="13">
        <f>IF($A102="","",IFERROR(INDEX(Members!$G$2:$G$251,MATCH($A102,Members!$A$2:$A$251,0))&amp;"",""))</f>
        <v/>
      </c>
      <c r="C102" s="13">
        <f>IF($A102="","",COUNTIF($F102:$BM102,"x"))</f>
        <v/>
      </c>
      <c r="D102" s="13">
        <f>IF($A102="","",COUNTIF($F102:$BM102,"x")+COUNTIF($F102:$BM102,"a"))</f>
        <v/>
      </c>
      <c r="E102" s="15">
        <f>IF($A102="","",IF($D102=0,"",$C102/$D102))</f>
        <v/>
      </c>
      <c r="F102" s="16" t="n"/>
      <c r="G102" s="16" t="n"/>
      <c r="H102" s="16" t="n"/>
      <c r="I102" s="16" t="n"/>
      <c r="J102" s="16" t="n"/>
      <c r="K102" s="16" t="n"/>
      <c r="L102" s="16" t="n"/>
      <c r="M102" s="16" t="n"/>
      <c r="N102" s="16" t="n"/>
      <c r="O102" s="16" t="n"/>
      <c r="P102" s="16" t="n"/>
      <c r="Q102" s="16" t="n"/>
      <c r="R102" s="16" t="n"/>
      <c r="S102" s="16" t="n"/>
      <c r="T102" s="16" t="n"/>
      <c r="U102" s="16" t="n"/>
      <c r="V102" s="16" t="n"/>
      <c r="W102" s="16" t="n"/>
      <c r="X102" s="16" t="n"/>
      <c r="Y102" s="16" t="n"/>
      <c r="Z102" s="16" t="n"/>
      <c r="AA102" s="16" t="n"/>
      <c r="AB102" s="16" t="n"/>
      <c r="AC102" s="16" t="n"/>
      <c r="AD102" s="16" t="n"/>
      <c r="AE102" s="16" t="n"/>
      <c r="AF102" s="16" t="n"/>
      <c r="AG102" s="16" t="n"/>
      <c r="AH102" s="16" t="n"/>
      <c r="AI102" s="16" t="n"/>
      <c r="AJ102" s="16" t="n"/>
      <c r="AK102" s="16" t="n"/>
      <c r="AL102" s="16" t="n"/>
      <c r="AM102" s="16" t="n"/>
      <c r="AN102" s="16" t="n"/>
      <c r="AO102" s="16" t="n"/>
      <c r="AP102" s="16" t="n"/>
      <c r="AQ102" s="16" t="n"/>
      <c r="AR102" s="16" t="n"/>
      <c r="AS102" s="16" t="n"/>
      <c r="AT102" s="16" t="n"/>
      <c r="AU102" s="16" t="n"/>
      <c r="AV102" s="16" t="n"/>
      <c r="AW102" s="16" t="n"/>
      <c r="AX102" s="16" t="n"/>
      <c r="AY102" s="16" t="n"/>
      <c r="AZ102" s="16" t="n"/>
      <c r="BA102" s="16" t="n"/>
      <c r="BB102" s="16" t="n"/>
      <c r="BC102" s="16" t="n"/>
      <c r="BD102" s="16" t="n"/>
      <c r="BE102" s="16" t="n"/>
      <c r="BF102" s="16" t="n"/>
      <c r="BG102" s="16" t="n"/>
      <c r="BH102" s="16" t="n"/>
      <c r="BI102" s="16" t="n"/>
      <c r="BJ102" s="16" t="n"/>
      <c r="BK102" s="16" t="n"/>
      <c r="BL102" s="16" t="n"/>
      <c r="BM102" s="16" t="n"/>
    </row>
    <row r="103">
      <c r="B103" s="13">
        <f>IF($A103="","",IFERROR(INDEX(Members!$G$2:$G$251,MATCH($A103,Members!$A$2:$A$251,0))&amp;"",""))</f>
        <v/>
      </c>
      <c r="C103" s="13">
        <f>IF($A103="","",COUNTIF($F103:$BM103,"x"))</f>
        <v/>
      </c>
      <c r="D103" s="13">
        <f>IF($A103="","",COUNTIF($F103:$BM103,"x")+COUNTIF($F103:$BM103,"a"))</f>
        <v/>
      </c>
      <c r="E103" s="15">
        <f>IF($A103="","",IF($D103=0,"",$C103/$D103))</f>
        <v/>
      </c>
      <c r="F103" s="16" t="n"/>
      <c r="G103" s="16" t="n"/>
      <c r="H103" s="16" t="n"/>
      <c r="I103" s="16" t="n"/>
      <c r="J103" s="16" t="n"/>
      <c r="K103" s="16" t="n"/>
      <c r="L103" s="16" t="n"/>
      <c r="M103" s="16" t="n"/>
      <c r="N103" s="16" t="n"/>
      <c r="O103" s="16" t="n"/>
      <c r="P103" s="16" t="n"/>
      <c r="Q103" s="16" t="n"/>
      <c r="R103" s="16" t="n"/>
      <c r="S103" s="16" t="n"/>
      <c r="T103" s="16" t="n"/>
      <c r="U103" s="16" t="n"/>
      <c r="V103" s="16" t="n"/>
      <c r="W103" s="16" t="n"/>
      <c r="X103" s="16" t="n"/>
      <c r="Y103" s="16" t="n"/>
      <c r="Z103" s="16" t="n"/>
      <c r="AA103" s="16" t="n"/>
      <c r="AB103" s="16" t="n"/>
      <c r="AC103" s="16" t="n"/>
      <c r="AD103" s="16" t="n"/>
      <c r="AE103" s="16" t="n"/>
      <c r="AF103" s="16" t="n"/>
      <c r="AG103" s="16" t="n"/>
      <c r="AH103" s="16" t="n"/>
      <c r="AI103" s="16" t="n"/>
      <c r="AJ103" s="16" t="n"/>
      <c r="AK103" s="16" t="n"/>
      <c r="AL103" s="16" t="n"/>
      <c r="AM103" s="16" t="n"/>
      <c r="AN103" s="16" t="n"/>
      <c r="AO103" s="16" t="n"/>
      <c r="AP103" s="16" t="n"/>
      <c r="AQ103" s="16" t="n"/>
      <c r="AR103" s="16" t="n"/>
      <c r="AS103" s="16" t="n"/>
      <c r="AT103" s="16" t="n"/>
      <c r="AU103" s="16" t="n"/>
      <c r="AV103" s="16" t="n"/>
      <c r="AW103" s="16" t="n"/>
      <c r="AX103" s="16" t="n"/>
      <c r="AY103" s="16" t="n"/>
      <c r="AZ103" s="16" t="n"/>
      <c r="BA103" s="16" t="n"/>
      <c r="BB103" s="16" t="n"/>
      <c r="BC103" s="16" t="n"/>
      <c r="BD103" s="16" t="n"/>
      <c r="BE103" s="16" t="n"/>
      <c r="BF103" s="16" t="n"/>
      <c r="BG103" s="16" t="n"/>
      <c r="BH103" s="16" t="n"/>
      <c r="BI103" s="16" t="n"/>
      <c r="BJ103" s="16" t="n"/>
      <c r="BK103" s="16" t="n"/>
      <c r="BL103" s="16" t="n"/>
      <c r="BM103" s="16" t="n"/>
    </row>
    <row r="104">
      <c r="B104" s="13">
        <f>IF($A104="","",IFERROR(INDEX(Members!$G$2:$G$251,MATCH($A104,Members!$A$2:$A$251,0))&amp;"",""))</f>
        <v/>
      </c>
      <c r="C104" s="13">
        <f>IF($A104="","",COUNTIF($F104:$BM104,"x"))</f>
        <v/>
      </c>
      <c r="D104" s="13">
        <f>IF($A104="","",COUNTIF($F104:$BM104,"x")+COUNTIF($F104:$BM104,"a"))</f>
        <v/>
      </c>
      <c r="E104" s="15">
        <f>IF($A104="","",IF($D104=0,"",$C104/$D104))</f>
        <v/>
      </c>
      <c r="F104" s="16" t="n"/>
      <c r="G104" s="16" t="n"/>
      <c r="H104" s="16" t="n"/>
      <c r="I104" s="16" t="n"/>
      <c r="J104" s="16" t="n"/>
      <c r="K104" s="16" t="n"/>
      <c r="L104" s="16" t="n"/>
      <c r="M104" s="16" t="n"/>
      <c r="N104" s="16" t="n"/>
      <c r="O104" s="16" t="n"/>
      <c r="P104" s="16" t="n"/>
      <c r="Q104" s="16" t="n"/>
      <c r="R104" s="16" t="n"/>
      <c r="S104" s="16" t="n"/>
      <c r="T104" s="16" t="n"/>
      <c r="U104" s="16" t="n"/>
      <c r="V104" s="16" t="n"/>
      <c r="W104" s="16" t="n"/>
      <c r="X104" s="16" t="n"/>
      <c r="Y104" s="16" t="n"/>
      <c r="Z104" s="16" t="n"/>
      <c r="AA104" s="16" t="n"/>
      <c r="AB104" s="16" t="n"/>
      <c r="AC104" s="16" t="n"/>
      <c r="AD104" s="16" t="n"/>
      <c r="AE104" s="16" t="n"/>
      <c r="AF104" s="16" t="n"/>
      <c r="AG104" s="16" t="n"/>
      <c r="AH104" s="16" t="n"/>
      <c r="AI104" s="16" t="n"/>
      <c r="AJ104" s="16" t="n"/>
      <c r="AK104" s="16" t="n"/>
      <c r="AL104" s="16" t="n"/>
      <c r="AM104" s="16" t="n"/>
      <c r="AN104" s="16" t="n"/>
      <c r="AO104" s="16" t="n"/>
      <c r="AP104" s="16" t="n"/>
      <c r="AQ104" s="16" t="n"/>
      <c r="AR104" s="16" t="n"/>
      <c r="AS104" s="16" t="n"/>
      <c r="AT104" s="16" t="n"/>
      <c r="AU104" s="16" t="n"/>
      <c r="AV104" s="16" t="n"/>
      <c r="AW104" s="16" t="n"/>
      <c r="AX104" s="16" t="n"/>
      <c r="AY104" s="16" t="n"/>
      <c r="AZ104" s="16" t="n"/>
      <c r="BA104" s="16" t="n"/>
      <c r="BB104" s="16" t="n"/>
      <c r="BC104" s="16" t="n"/>
      <c r="BD104" s="16" t="n"/>
      <c r="BE104" s="16" t="n"/>
      <c r="BF104" s="16" t="n"/>
      <c r="BG104" s="16" t="n"/>
      <c r="BH104" s="16" t="n"/>
      <c r="BI104" s="16" t="n"/>
      <c r="BJ104" s="16" t="n"/>
      <c r="BK104" s="16" t="n"/>
      <c r="BL104" s="16" t="n"/>
      <c r="BM104" s="16" t="n"/>
    </row>
    <row r="105">
      <c r="B105" s="13">
        <f>IF($A105="","",IFERROR(INDEX(Members!$G$2:$G$251,MATCH($A105,Members!$A$2:$A$251,0))&amp;"",""))</f>
        <v/>
      </c>
      <c r="C105" s="13">
        <f>IF($A105="","",COUNTIF($F105:$BM105,"x"))</f>
        <v/>
      </c>
      <c r="D105" s="13">
        <f>IF($A105="","",COUNTIF($F105:$BM105,"x")+COUNTIF($F105:$BM105,"a"))</f>
        <v/>
      </c>
      <c r="E105" s="15">
        <f>IF($A105="","",IF($D105=0,"",$C105/$D105))</f>
        <v/>
      </c>
      <c r="F105" s="16" t="n"/>
      <c r="G105" s="16" t="n"/>
      <c r="H105" s="16" t="n"/>
      <c r="I105" s="16" t="n"/>
      <c r="J105" s="16" t="n"/>
      <c r="K105" s="16" t="n"/>
      <c r="L105" s="16" t="n"/>
      <c r="M105" s="16" t="n"/>
      <c r="N105" s="16" t="n"/>
      <c r="O105" s="16" t="n"/>
      <c r="P105" s="16" t="n"/>
      <c r="Q105" s="16" t="n"/>
      <c r="R105" s="16" t="n"/>
      <c r="S105" s="16" t="n"/>
      <c r="T105" s="16" t="n"/>
      <c r="U105" s="16" t="n"/>
      <c r="V105" s="16" t="n"/>
      <c r="W105" s="16" t="n"/>
      <c r="X105" s="16" t="n"/>
      <c r="Y105" s="16" t="n"/>
      <c r="Z105" s="16" t="n"/>
      <c r="AA105" s="16" t="n"/>
      <c r="AB105" s="16" t="n"/>
      <c r="AC105" s="16" t="n"/>
      <c r="AD105" s="16" t="n"/>
      <c r="AE105" s="16" t="n"/>
      <c r="AF105" s="16" t="n"/>
      <c r="AG105" s="16" t="n"/>
      <c r="AH105" s="16" t="n"/>
      <c r="AI105" s="16" t="n"/>
      <c r="AJ105" s="16" t="n"/>
      <c r="AK105" s="16" t="n"/>
      <c r="AL105" s="16" t="n"/>
      <c r="AM105" s="16" t="n"/>
      <c r="AN105" s="16" t="n"/>
      <c r="AO105" s="16" t="n"/>
      <c r="AP105" s="16" t="n"/>
      <c r="AQ105" s="16" t="n"/>
      <c r="AR105" s="16" t="n"/>
      <c r="AS105" s="16" t="n"/>
      <c r="AT105" s="16" t="n"/>
      <c r="AU105" s="16" t="n"/>
      <c r="AV105" s="16" t="n"/>
      <c r="AW105" s="16" t="n"/>
      <c r="AX105" s="16" t="n"/>
      <c r="AY105" s="16" t="n"/>
      <c r="AZ105" s="16" t="n"/>
      <c r="BA105" s="16" t="n"/>
      <c r="BB105" s="16" t="n"/>
      <c r="BC105" s="16" t="n"/>
      <c r="BD105" s="16" t="n"/>
      <c r="BE105" s="16" t="n"/>
      <c r="BF105" s="16" t="n"/>
      <c r="BG105" s="16" t="n"/>
      <c r="BH105" s="16" t="n"/>
      <c r="BI105" s="16" t="n"/>
      <c r="BJ105" s="16" t="n"/>
      <c r="BK105" s="16" t="n"/>
      <c r="BL105" s="16" t="n"/>
      <c r="BM105" s="16" t="n"/>
    </row>
    <row r="106">
      <c r="B106" s="13">
        <f>IF($A106="","",IFERROR(INDEX(Members!$G$2:$G$251,MATCH($A106,Members!$A$2:$A$251,0))&amp;"",""))</f>
        <v/>
      </c>
      <c r="C106" s="13">
        <f>IF($A106="","",COUNTIF($F106:$BM106,"x"))</f>
        <v/>
      </c>
      <c r="D106" s="13">
        <f>IF($A106="","",COUNTIF($F106:$BM106,"x")+COUNTIF($F106:$BM106,"a"))</f>
        <v/>
      </c>
      <c r="E106" s="15">
        <f>IF($A106="","",IF($D106=0,"",$C106/$D106))</f>
        <v/>
      </c>
      <c r="F106" s="16" t="n"/>
      <c r="G106" s="16" t="n"/>
      <c r="H106" s="16" t="n"/>
      <c r="I106" s="16" t="n"/>
      <c r="J106" s="16" t="n"/>
      <c r="K106" s="16" t="n"/>
      <c r="L106" s="16" t="n"/>
      <c r="M106" s="16" t="n"/>
      <c r="N106" s="16" t="n"/>
      <c r="O106" s="16" t="n"/>
      <c r="P106" s="16" t="n"/>
      <c r="Q106" s="16" t="n"/>
      <c r="R106" s="16" t="n"/>
      <c r="S106" s="16" t="n"/>
      <c r="T106" s="16" t="n"/>
      <c r="U106" s="16" t="n"/>
      <c r="V106" s="16" t="n"/>
      <c r="W106" s="16" t="n"/>
      <c r="X106" s="16" t="n"/>
      <c r="Y106" s="16" t="n"/>
      <c r="Z106" s="16" t="n"/>
      <c r="AA106" s="16" t="n"/>
      <c r="AB106" s="16" t="n"/>
      <c r="AC106" s="16" t="n"/>
      <c r="AD106" s="16" t="n"/>
      <c r="AE106" s="16" t="n"/>
      <c r="AF106" s="16" t="n"/>
      <c r="AG106" s="16" t="n"/>
      <c r="AH106" s="16" t="n"/>
      <c r="AI106" s="16" t="n"/>
      <c r="AJ106" s="16" t="n"/>
      <c r="AK106" s="16" t="n"/>
      <c r="AL106" s="16" t="n"/>
      <c r="AM106" s="16" t="n"/>
      <c r="AN106" s="16" t="n"/>
      <c r="AO106" s="16" t="n"/>
      <c r="AP106" s="16" t="n"/>
      <c r="AQ106" s="16" t="n"/>
      <c r="AR106" s="16" t="n"/>
      <c r="AS106" s="16" t="n"/>
      <c r="AT106" s="16" t="n"/>
      <c r="AU106" s="16" t="n"/>
      <c r="AV106" s="16" t="n"/>
      <c r="AW106" s="16" t="n"/>
      <c r="AX106" s="16" t="n"/>
      <c r="AY106" s="16" t="n"/>
      <c r="AZ106" s="16" t="n"/>
      <c r="BA106" s="16" t="n"/>
      <c r="BB106" s="16" t="n"/>
      <c r="BC106" s="16" t="n"/>
      <c r="BD106" s="16" t="n"/>
      <c r="BE106" s="16" t="n"/>
      <c r="BF106" s="16" t="n"/>
      <c r="BG106" s="16" t="n"/>
      <c r="BH106" s="16" t="n"/>
      <c r="BI106" s="16" t="n"/>
      <c r="BJ106" s="16" t="n"/>
      <c r="BK106" s="16" t="n"/>
      <c r="BL106" s="16" t="n"/>
      <c r="BM106" s="16" t="n"/>
    </row>
    <row r="107">
      <c r="B107" s="13">
        <f>IF($A107="","",IFERROR(INDEX(Members!$G$2:$G$251,MATCH($A107,Members!$A$2:$A$251,0))&amp;"",""))</f>
        <v/>
      </c>
      <c r="C107" s="13">
        <f>IF($A107="","",COUNTIF($F107:$BM107,"x"))</f>
        <v/>
      </c>
      <c r="D107" s="13">
        <f>IF($A107="","",COUNTIF($F107:$BM107,"x")+COUNTIF($F107:$BM107,"a"))</f>
        <v/>
      </c>
      <c r="E107" s="15">
        <f>IF($A107="","",IF($D107=0,"",$C107/$D107))</f>
        <v/>
      </c>
      <c r="F107" s="16" t="n"/>
      <c r="G107" s="16" t="n"/>
      <c r="H107" s="16" t="n"/>
      <c r="I107" s="16" t="n"/>
      <c r="J107" s="16" t="n"/>
      <c r="K107" s="16" t="n"/>
      <c r="L107" s="16" t="n"/>
      <c r="M107" s="16" t="n"/>
      <c r="N107" s="16" t="n"/>
      <c r="O107" s="16" t="n"/>
      <c r="P107" s="16" t="n"/>
      <c r="Q107" s="16" t="n"/>
      <c r="R107" s="16" t="n"/>
      <c r="S107" s="16" t="n"/>
      <c r="T107" s="16" t="n"/>
      <c r="U107" s="16" t="n"/>
      <c r="V107" s="16" t="n"/>
      <c r="W107" s="16" t="n"/>
      <c r="X107" s="16" t="n"/>
      <c r="Y107" s="16" t="n"/>
      <c r="Z107" s="16" t="n"/>
      <c r="AA107" s="16" t="n"/>
      <c r="AB107" s="16" t="n"/>
      <c r="AC107" s="16" t="n"/>
      <c r="AD107" s="16" t="n"/>
      <c r="AE107" s="16" t="n"/>
      <c r="AF107" s="16" t="n"/>
      <c r="AG107" s="16" t="n"/>
      <c r="AH107" s="16" t="n"/>
      <c r="AI107" s="16" t="n"/>
      <c r="AJ107" s="16" t="n"/>
      <c r="AK107" s="16" t="n"/>
      <c r="AL107" s="16" t="n"/>
      <c r="AM107" s="16" t="n"/>
      <c r="AN107" s="16" t="n"/>
      <c r="AO107" s="16" t="n"/>
      <c r="AP107" s="16" t="n"/>
      <c r="AQ107" s="16" t="n"/>
      <c r="AR107" s="16" t="n"/>
      <c r="AS107" s="16" t="n"/>
      <c r="AT107" s="16" t="n"/>
      <c r="AU107" s="16" t="n"/>
      <c r="AV107" s="16" t="n"/>
      <c r="AW107" s="16" t="n"/>
      <c r="AX107" s="16" t="n"/>
      <c r="AY107" s="16" t="n"/>
      <c r="AZ107" s="16" t="n"/>
      <c r="BA107" s="16" t="n"/>
      <c r="BB107" s="16" t="n"/>
      <c r="BC107" s="16" t="n"/>
      <c r="BD107" s="16" t="n"/>
      <c r="BE107" s="16" t="n"/>
      <c r="BF107" s="16" t="n"/>
      <c r="BG107" s="16" t="n"/>
      <c r="BH107" s="16" t="n"/>
      <c r="BI107" s="16" t="n"/>
      <c r="BJ107" s="16" t="n"/>
      <c r="BK107" s="16" t="n"/>
      <c r="BL107" s="16" t="n"/>
      <c r="BM107" s="16" t="n"/>
    </row>
    <row r="108">
      <c r="B108" s="13">
        <f>IF($A108="","",IFERROR(INDEX(Members!$G$2:$G$251,MATCH($A108,Members!$A$2:$A$251,0))&amp;"",""))</f>
        <v/>
      </c>
      <c r="C108" s="13">
        <f>IF($A108="","",COUNTIF($F108:$BM108,"x"))</f>
        <v/>
      </c>
      <c r="D108" s="13">
        <f>IF($A108="","",COUNTIF($F108:$BM108,"x")+COUNTIF($F108:$BM108,"a"))</f>
        <v/>
      </c>
      <c r="E108" s="15">
        <f>IF($A108="","",IF($D108=0,"",$C108/$D108))</f>
        <v/>
      </c>
      <c r="F108" s="16" t="n"/>
      <c r="G108" s="16" t="n"/>
      <c r="H108" s="16" t="n"/>
      <c r="I108" s="16" t="n"/>
      <c r="J108" s="16" t="n"/>
      <c r="K108" s="16" t="n"/>
      <c r="L108" s="16" t="n"/>
      <c r="M108" s="16" t="n"/>
      <c r="N108" s="16" t="n"/>
      <c r="O108" s="16" t="n"/>
      <c r="P108" s="16" t="n"/>
      <c r="Q108" s="16" t="n"/>
      <c r="R108" s="16" t="n"/>
      <c r="S108" s="16" t="n"/>
      <c r="T108" s="16" t="n"/>
      <c r="U108" s="16" t="n"/>
      <c r="V108" s="16" t="n"/>
      <c r="W108" s="16" t="n"/>
      <c r="X108" s="16" t="n"/>
      <c r="Y108" s="16" t="n"/>
      <c r="Z108" s="16" t="n"/>
      <c r="AA108" s="16" t="n"/>
      <c r="AB108" s="16" t="n"/>
      <c r="AC108" s="16" t="n"/>
      <c r="AD108" s="16" t="n"/>
      <c r="AE108" s="16" t="n"/>
      <c r="AF108" s="16" t="n"/>
      <c r="AG108" s="16" t="n"/>
      <c r="AH108" s="16" t="n"/>
      <c r="AI108" s="16" t="n"/>
      <c r="AJ108" s="16" t="n"/>
      <c r="AK108" s="16" t="n"/>
      <c r="AL108" s="16" t="n"/>
      <c r="AM108" s="16" t="n"/>
      <c r="AN108" s="16" t="n"/>
      <c r="AO108" s="16" t="n"/>
      <c r="AP108" s="16" t="n"/>
      <c r="AQ108" s="16" t="n"/>
      <c r="AR108" s="16" t="n"/>
      <c r="AS108" s="16" t="n"/>
      <c r="AT108" s="16" t="n"/>
      <c r="AU108" s="16" t="n"/>
      <c r="AV108" s="16" t="n"/>
      <c r="AW108" s="16" t="n"/>
      <c r="AX108" s="16" t="n"/>
      <c r="AY108" s="16" t="n"/>
      <c r="AZ108" s="16" t="n"/>
      <c r="BA108" s="16" t="n"/>
      <c r="BB108" s="16" t="n"/>
      <c r="BC108" s="16" t="n"/>
      <c r="BD108" s="16" t="n"/>
      <c r="BE108" s="16" t="n"/>
      <c r="BF108" s="16" t="n"/>
      <c r="BG108" s="16" t="n"/>
      <c r="BH108" s="16" t="n"/>
      <c r="BI108" s="16" t="n"/>
      <c r="BJ108" s="16" t="n"/>
      <c r="BK108" s="16" t="n"/>
      <c r="BL108" s="16" t="n"/>
      <c r="BM108" s="16" t="n"/>
    </row>
    <row r="109">
      <c r="B109" s="13">
        <f>IF($A109="","",IFERROR(INDEX(Members!$G$2:$G$251,MATCH($A109,Members!$A$2:$A$251,0))&amp;"",""))</f>
        <v/>
      </c>
      <c r="C109" s="13">
        <f>IF($A109="","",COUNTIF($F109:$BM109,"x"))</f>
        <v/>
      </c>
      <c r="D109" s="13">
        <f>IF($A109="","",COUNTIF($F109:$BM109,"x")+COUNTIF($F109:$BM109,"a"))</f>
        <v/>
      </c>
      <c r="E109" s="15">
        <f>IF($A109="","",IF($D109=0,"",$C109/$D109))</f>
        <v/>
      </c>
      <c r="F109" s="16" t="n"/>
      <c r="G109" s="16" t="n"/>
      <c r="H109" s="16" t="n"/>
      <c r="I109" s="16" t="n"/>
      <c r="J109" s="16" t="n"/>
      <c r="K109" s="16" t="n"/>
      <c r="L109" s="16" t="n"/>
      <c r="M109" s="16" t="n"/>
      <c r="N109" s="16" t="n"/>
      <c r="O109" s="16" t="n"/>
      <c r="P109" s="16" t="n"/>
      <c r="Q109" s="16" t="n"/>
      <c r="R109" s="16" t="n"/>
      <c r="S109" s="16" t="n"/>
      <c r="T109" s="16" t="n"/>
      <c r="U109" s="16" t="n"/>
      <c r="V109" s="16" t="n"/>
      <c r="W109" s="16" t="n"/>
      <c r="X109" s="16" t="n"/>
      <c r="Y109" s="16" t="n"/>
      <c r="Z109" s="16" t="n"/>
      <c r="AA109" s="16" t="n"/>
      <c r="AB109" s="16" t="n"/>
      <c r="AC109" s="16" t="n"/>
      <c r="AD109" s="16" t="n"/>
      <c r="AE109" s="16" t="n"/>
      <c r="AF109" s="16" t="n"/>
      <c r="AG109" s="16" t="n"/>
      <c r="AH109" s="16" t="n"/>
      <c r="AI109" s="16" t="n"/>
      <c r="AJ109" s="16" t="n"/>
      <c r="AK109" s="16" t="n"/>
      <c r="AL109" s="16" t="n"/>
      <c r="AM109" s="16" t="n"/>
      <c r="AN109" s="16" t="n"/>
      <c r="AO109" s="16" t="n"/>
      <c r="AP109" s="16" t="n"/>
      <c r="AQ109" s="16" t="n"/>
      <c r="AR109" s="16" t="n"/>
      <c r="AS109" s="16" t="n"/>
      <c r="AT109" s="16" t="n"/>
      <c r="AU109" s="16" t="n"/>
      <c r="AV109" s="16" t="n"/>
      <c r="AW109" s="16" t="n"/>
      <c r="AX109" s="16" t="n"/>
      <c r="AY109" s="16" t="n"/>
      <c r="AZ109" s="16" t="n"/>
      <c r="BA109" s="16" t="n"/>
      <c r="BB109" s="16" t="n"/>
      <c r="BC109" s="16" t="n"/>
      <c r="BD109" s="16" t="n"/>
      <c r="BE109" s="16" t="n"/>
      <c r="BF109" s="16" t="n"/>
      <c r="BG109" s="16" t="n"/>
      <c r="BH109" s="16" t="n"/>
      <c r="BI109" s="16" t="n"/>
      <c r="BJ109" s="16" t="n"/>
      <c r="BK109" s="16" t="n"/>
      <c r="BL109" s="16" t="n"/>
      <c r="BM109" s="16" t="n"/>
    </row>
    <row r="110">
      <c r="B110" s="13">
        <f>IF($A110="","",IFERROR(INDEX(Members!$G$2:$G$251,MATCH($A110,Members!$A$2:$A$251,0))&amp;"",""))</f>
        <v/>
      </c>
      <c r="C110" s="13">
        <f>IF($A110="","",COUNTIF($F110:$BM110,"x"))</f>
        <v/>
      </c>
      <c r="D110" s="13">
        <f>IF($A110="","",COUNTIF($F110:$BM110,"x")+COUNTIF($F110:$BM110,"a"))</f>
        <v/>
      </c>
      <c r="E110" s="15">
        <f>IF($A110="","",IF($D110=0,"",$C110/$D110))</f>
        <v/>
      </c>
      <c r="F110" s="16" t="n"/>
      <c r="G110" s="16" t="n"/>
      <c r="H110" s="16" t="n"/>
      <c r="I110" s="16" t="n"/>
      <c r="J110" s="16" t="n"/>
      <c r="K110" s="16" t="n"/>
      <c r="L110" s="16" t="n"/>
      <c r="M110" s="16" t="n"/>
      <c r="N110" s="16" t="n"/>
      <c r="O110" s="16" t="n"/>
      <c r="P110" s="16" t="n"/>
      <c r="Q110" s="16" t="n"/>
      <c r="R110" s="16" t="n"/>
      <c r="S110" s="16" t="n"/>
      <c r="T110" s="16" t="n"/>
      <c r="U110" s="16" t="n"/>
      <c r="V110" s="16" t="n"/>
      <c r="W110" s="16" t="n"/>
      <c r="X110" s="16" t="n"/>
      <c r="Y110" s="16" t="n"/>
      <c r="Z110" s="16" t="n"/>
      <c r="AA110" s="16" t="n"/>
      <c r="AB110" s="16" t="n"/>
      <c r="AC110" s="16" t="n"/>
      <c r="AD110" s="16" t="n"/>
      <c r="AE110" s="16" t="n"/>
      <c r="AF110" s="16" t="n"/>
      <c r="AG110" s="16" t="n"/>
      <c r="AH110" s="16" t="n"/>
      <c r="AI110" s="16" t="n"/>
      <c r="AJ110" s="16" t="n"/>
      <c r="AK110" s="16" t="n"/>
      <c r="AL110" s="16" t="n"/>
      <c r="AM110" s="16" t="n"/>
      <c r="AN110" s="16" t="n"/>
      <c r="AO110" s="16" t="n"/>
      <c r="AP110" s="16" t="n"/>
      <c r="AQ110" s="16" t="n"/>
      <c r="AR110" s="16" t="n"/>
      <c r="AS110" s="16" t="n"/>
      <c r="AT110" s="16" t="n"/>
      <c r="AU110" s="16" t="n"/>
      <c r="AV110" s="16" t="n"/>
      <c r="AW110" s="16" t="n"/>
      <c r="AX110" s="16" t="n"/>
      <c r="AY110" s="16" t="n"/>
      <c r="AZ110" s="16" t="n"/>
      <c r="BA110" s="16" t="n"/>
      <c r="BB110" s="16" t="n"/>
      <c r="BC110" s="16" t="n"/>
      <c r="BD110" s="16" t="n"/>
      <c r="BE110" s="16" t="n"/>
      <c r="BF110" s="16" t="n"/>
      <c r="BG110" s="16" t="n"/>
      <c r="BH110" s="16" t="n"/>
      <c r="BI110" s="16" t="n"/>
      <c r="BJ110" s="16" t="n"/>
      <c r="BK110" s="16" t="n"/>
      <c r="BL110" s="16" t="n"/>
      <c r="BM110" s="16" t="n"/>
    </row>
    <row r="111">
      <c r="B111" s="13">
        <f>IF($A111="","",IFERROR(INDEX(Members!$G$2:$G$251,MATCH($A111,Members!$A$2:$A$251,0))&amp;"",""))</f>
        <v/>
      </c>
      <c r="C111" s="13">
        <f>IF($A111="","",COUNTIF($F111:$BM111,"x"))</f>
        <v/>
      </c>
      <c r="D111" s="13">
        <f>IF($A111="","",COUNTIF($F111:$BM111,"x")+COUNTIF($F111:$BM111,"a"))</f>
        <v/>
      </c>
      <c r="E111" s="15">
        <f>IF($A111="","",IF($D111=0,"",$C111/$D111))</f>
        <v/>
      </c>
      <c r="F111" s="16" t="n"/>
      <c r="G111" s="16" t="n"/>
      <c r="H111" s="16" t="n"/>
      <c r="I111" s="16" t="n"/>
      <c r="J111" s="16" t="n"/>
      <c r="K111" s="16" t="n"/>
      <c r="L111" s="16" t="n"/>
      <c r="M111" s="16" t="n"/>
      <c r="N111" s="16" t="n"/>
      <c r="O111" s="16" t="n"/>
      <c r="P111" s="16" t="n"/>
      <c r="Q111" s="16" t="n"/>
      <c r="R111" s="16" t="n"/>
      <c r="S111" s="16" t="n"/>
      <c r="T111" s="16" t="n"/>
      <c r="U111" s="16" t="n"/>
      <c r="V111" s="16" t="n"/>
      <c r="W111" s="16" t="n"/>
      <c r="X111" s="16" t="n"/>
      <c r="Y111" s="16" t="n"/>
      <c r="Z111" s="16" t="n"/>
      <c r="AA111" s="16" t="n"/>
      <c r="AB111" s="16" t="n"/>
      <c r="AC111" s="16" t="n"/>
      <c r="AD111" s="16" t="n"/>
      <c r="AE111" s="16" t="n"/>
      <c r="AF111" s="16" t="n"/>
      <c r="AG111" s="16" t="n"/>
      <c r="AH111" s="16" t="n"/>
      <c r="AI111" s="16" t="n"/>
      <c r="AJ111" s="16" t="n"/>
      <c r="AK111" s="16" t="n"/>
      <c r="AL111" s="16" t="n"/>
      <c r="AM111" s="16" t="n"/>
      <c r="AN111" s="16" t="n"/>
      <c r="AO111" s="16" t="n"/>
      <c r="AP111" s="16" t="n"/>
      <c r="AQ111" s="16" t="n"/>
      <c r="AR111" s="16" t="n"/>
      <c r="AS111" s="16" t="n"/>
      <c r="AT111" s="16" t="n"/>
      <c r="AU111" s="16" t="n"/>
      <c r="AV111" s="16" t="n"/>
      <c r="AW111" s="16" t="n"/>
      <c r="AX111" s="16" t="n"/>
      <c r="AY111" s="16" t="n"/>
      <c r="AZ111" s="16" t="n"/>
      <c r="BA111" s="16" t="n"/>
      <c r="BB111" s="16" t="n"/>
      <c r="BC111" s="16" t="n"/>
      <c r="BD111" s="16" t="n"/>
      <c r="BE111" s="16" t="n"/>
      <c r="BF111" s="16" t="n"/>
      <c r="BG111" s="16" t="n"/>
      <c r="BH111" s="16" t="n"/>
      <c r="BI111" s="16" t="n"/>
      <c r="BJ111" s="16" t="n"/>
      <c r="BK111" s="16" t="n"/>
      <c r="BL111" s="16" t="n"/>
      <c r="BM111" s="16" t="n"/>
    </row>
    <row r="112">
      <c r="B112" s="13">
        <f>IF($A112="","",IFERROR(INDEX(Members!$G$2:$G$251,MATCH($A112,Members!$A$2:$A$251,0))&amp;"",""))</f>
        <v/>
      </c>
      <c r="C112" s="13">
        <f>IF($A112="","",COUNTIF($F112:$BM112,"x"))</f>
        <v/>
      </c>
      <c r="D112" s="13">
        <f>IF($A112="","",COUNTIF($F112:$BM112,"x")+COUNTIF($F112:$BM112,"a"))</f>
        <v/>
      </c>
      <c r="E112" s="15">
        <f>IF($A112="","",IF($D112=0,"",$C112/$D112))</f>
        <v/>
      </c>
      <c r="F112" s="16" t="n"/>
      <c r="G112" s="16" t="n"/>
      <c r="H112" s="16" t="n"/>
      <c r="I112" s="16" t="n"/>
      <c r="J112" s="16" t="n"/>
      <c r="K112" s="16" t="n"/>
      <c r="L112" s="16" t="n"/>
      <c r="M112" s="16" t="n"/>
      <c r="N112" s="16" t="n"/>
      <c r="O112" s="16" t="n"/>
      <c r="P112" s="16" t="n"/>
      <c r="Q112" s="16" t="n"/>
      <c r="R112" s="16" t="n"/>
      <c r="S112" s="16" t="n"/>
      <c r="T112" s="16" t="n"/>
      <c r="U112" s="16" t="n"/>
      <c r="V112" s="16" t="n"/>
      <c r="W112" s="16" t="n"/>
      <c r="X112" s="16" t="n"/>
      <c r="Y112" s="16" t="n"/>
      <c r="Z112" s="16" t="n"/>
      <c r="AA112" s="16" t="n"/>
      <c r="AB112" s="16" t="n"/>
      <c r="AC112" s="16" t="n"/>
      <c r="AD112" s="16" t="n"/>
      <c r="AE112" s="16" t="n"/>
      <c r="AF112" s="16" t="n"/>
      <c r="AG112" s="16" t="n"/>
      <c r="AH112" s="16" t="n"/>
      <c r="AI112" s="16" t="n"/>
      <c r="AJ112" s="16" t="n"/>
      <c r="AK112" s="16" t="n"/>
      <c r="AL112" s="16" t="n"/>
      <c r="AM112" s="16" t="n"/>
      <c r="AN112" s="16" t="n"/>
      <c r="AO112" s="16" t="n"/>
      <c r="AP112" s="16" t="n"/>
      <c r="AQ112" s="16" t="n"/>
      <c r="AR112" s="16" t="n"/>
      <c r="AS112" s="16" t="n"/>
      <c r="AT112" s="16" t="n"/>
      <c r="AU112" s="16" t="n"/>
      <c r="AV112" s="16" t="n"/>
      <c r="AW112" s="16" t="n"/>
      <c r="AX112" s="16" t="n"/>
      <c r="AY112" s="16" t="n"/>
      <c r="AZ112" s="16" t="n"/>
      <c r="BA112" s="16" t="n"/>
      <c r="BB112" s="16" t="n"/>
      <c r="BC112" s="16" t="n"/>
      <c r="BD112" s="16" t="n"/>
      <c r="BE112" s="16" t="n"/>
      <c r="BF112" s="16" t="n"/>
      <c r="BG112" s="16" t="n"/>
      <c r="BH112" s="16" t="n"/>
      <c r="BI112" s="16" t="n"/>
      <c r="BJ112" s="16" t="n"/>
      <c r="BK112" s="16" t="n"/>
      <c r="BL112" s="16" t="n"/>
      <c r="BM112" s="16" t="n"/>
    </row>
    <row r="113">
      <c r="B113" s="13">
        <f>IF($A113="","",IFERROR(INDEX(Members!$G$2:$G$251,MATCH($A113,Members!$A$2:$A$251,0))&amp;"",""))</f>
        <v/>
      </c>
      <c r="C113" s="13">
        <f>IF($A113="","",COUNTIF($F113:$BM113,"x"))</f>
        <v/>
      </c>
      <c r="D113" s="13">
        <f>IF($A113="","",COUNTIF($F113:$BM113,"x")+COUNTIF($F113:$BM113,"a"))</f>
        <v/>
      </c>
      <c r="E113" s="15">
        <f>IF($A113="","",IF($D113=0,"",$C113/$D113))</f>
        <v/>
      </c>
      <c r="F113" s="16" t="n"/>
      <c r="G113" s="16" t="n"/>
      <c r="H113" s="16" t="n"/>
      <c r="I113" s="16" t="n"/>
      <c r="J113" s="16" t="n"/>
      <c r="K113" s="16" t="n"/>
      <c r="L113" s="16" t="n"/>
      <c r="M113" s="16" t="n"/>
      <c r="N113" s="16" t="n"/>
      <c r="O113" s="16" t="n"/>
      <c r="P113" s="16" t="n"/>
      <c r="Q113" s="16" t="n"/>
      <c r="R113" s="16" t="n"/>
      <c r="S113" s="16" t="n"/>
      <c r="T113" s="16" t="n"/>
      <c r="U113" s="16" t="n"/>
      <c r="V113" s="16" t="n"/>
      <c r="W113" s="16" t="n"/>
      <c r="X113" s="16" t="n"/>
      <c r="Y113" s="16" t="n"/>
      <c r="Z113" s="16" t="n"/>
      <c r="AA113" s="16" t="n"/>
      <c r="AB113" s="16" t="n"/>
      <c r="AC113" s="16" t="n"/>
      <c r="AD113" s="16" t="n"/>
      <c r="AE113" s="16" t="n"/>
      <c r="AF113" s="16" t="n"/>
      <c r="AG113" s="16" t="n"/>
      <c r="AH113" s="16" t="n"/>
      <c r="AI113" s="16" t="n"/>
      <c r="AJ113" s="16" t="n"/>
      <c r="AK113" s="16" t="n"/>
      <c r="AL113" s="16" t="n"/>
      <c r="AM113" s="16" t="n"/>
      <c r="AN113" s="16" t="n"/>
      <c r="AO113" s="16" t="n"/>
      <c r="AP113" s="16" t="n"/>
      <c r="AQ113" s="16" t="n"/>
      <c r="AR113" s="16" t="n"/>
      <c r="AS113" s="16" t="n"/>
      <c r="AT113" s="16" t="n"/>
      <c r="AU113" s="16" t="n"/>
      <c r="AV113" s="16" t="n"/>
      <c r="AW113" s="16" t="n"/>
      <c r="AX113" s="16" t="n"/>
      <c r="AY113" s="16" t="n"/>
      <c r="AZ113" s="16" t="n"/>
      <c r="BA113" s="16" t="n"/>
      <c r="BB113" s="16" t="n"/>
      <c r="BC113" s="16" t="n"/>
      <c r="BD113" s="16" t="n"/>
      <c r="BE113" s="16" t="n"/>
      <c r="BF113" s="16" t="n"/>
      <c r="BG113" s="16" t="n"/>
      <c r="BH113" s="16" t="n"/>
      <c r="BI113" s="16" t="n"/>
      <c r="BJ113" s="16" t="n"/>
      <c r="BK113" s="16" t="n"/>
      <c r="BL113" s="16" t="n"/>
      <c r="BM113" s="16" t="n"/>
    </row>
    <row r="114">
      <c r="B114" s="13">
        <f>IF($A114="","",IFERROR(INDEX(Members!$G$2:$G$251,MATCH($A114,Members!$A$2:$A$251,0))&amp;"",""))</f>
        <v/>
      </c>
      <c r="C114" s="13">
        <f>IF($A114="","",COUNTIF($F114:$BM114,"x"))</f>
        <v/>
      </c>
      <c r="D114" s="13">
        <f>IF($A114="","",COUNTIF($F114:$BM114,"x")+COUNTIF($F114:$BM114,"a"))</f>
        <v/>
      </c>
      <c r="E114" s="15">
        <f>IF($A114="","",IF($D114=0,"",$C114/$D114))</f>
        <v/>
      </c>
      <c r="F114" s="16" t="n"/>
      <c r="G114" s="16" t="n"/>
      <c r="H114" s="16" t="n"/>
      <c r="I114" s="16" t="n"/>
      <c r="J114" s="16" t="n"/>
      <c r="K114" s="16" t="n"/>
      <c r="L114" s="16" t="n"/>
      <c r="M114" s="16" t="n"/>
      <c r="N114" s="16" t="n"/>
      <c r="O114" s="16" t="n"/>
      <c r="P114" s="16" t="n"/>
      <c r="Q114" s="16" t="n"/>
      <c r="R114" s="16" t="n"/>
      <c r="S114" s="16" t="n"/>
      <c r="T114" s="16" t="n"/>
      <c r="U114" s="16" t="n"/>
      <c r="V114" s="16" t="n"/>
      <c r="W114" s="16" t="n"/>
      <c r="X114" s="16" t="n"/>
      <c r="Y114" s="16" t="n"/>
      <c r="Z114" s="16" t="n"/>
      <c r="AA114" s="16" t="n"/>
      <c r="AB114" s="16" t="n"/>
      <c r="AC114" s="16" t="n"/>
      <c r="AD114" s="16" t="n"/>
      <c r="AE114" s="16" t="n"/>
      <c r="AF114" s="16" t="n"/>
      <c r="AG114" s="16" t="n"/>
      <c r="AH114" s="16" t="n"/>
      <c r="AI114" s="16" t="n"/>
      <c r="AJ114" s="16" t="n"/>
      <c r="AK114" s="16" t="n"/>
      <c r="AL114" s="16" t="n"/>
      <c r="AM114" s="16" t="n"/>
      <c r="AN114" s="16" t="n"/>
      <c r="AO114" s="16" t="n"/>
      <c r="AP114" s="16" t="n"/>
      <c r="AQ114" s="16" t="n"/>
      <c r="AR114" s="16" t="n"/>
      <c r="AS114" s="16" t="n"/>
      <c r="AT114" s="16" t="n"/>
      <c r="AU114" s="16" t="n"/>
      <c r="AV114" s="16" t="n"/>
      <c r="AW114" s="16" t="n"/>
      <c r="AX114" s="16" t="n"/>
      <c r="AY114" s="16" t="n"/>
      <c r="AZ114" s="16" t="n"/>
      <c r="BA114" s="16" t="n"/>
      <c r="BB114" s="16" t="n"/>
      <c r="BC114" s="16" t="n"/>
      <c r="BD114" s="16" t="n"/>
      <c r="BE114" s="16" t="n"/>
      <c r="BF114" s="16" t="n"/>
      <c r="BG114" s="16" t="n"/>
      <c r="BH114" s="16" t="n"/>
      <c r="BI114" s="16" t="n"/>
      <c r="BJ114" s="16" t="n"/>
      <c r="BK114" s="16" t="n"/>
      <c r="BL114" s="16" t="n"/>
      <c r="BM114" s="16" t="n"/>
    </row>
    <row r="115">
      <c r="B115" s="13">
        <f>IF($A115="","",IFERROR(INDEX(Members!$G$2:$G$251,MATCH($A115,Members!$A$2:$A$251,0))&amp;"",""))</f>
        <v/>
      </c>
      <c r="C115" s="13">
        <f>IF($A115="","",COUNTIF($F115:$BM115,"x"))</f>
        <v/>
      </c>
      <c r="D115" s="13">
        <f>IF($A115="","",COUNTIF($F115:$BM115,"x")+COUNTIF($F115:$BM115,"a"))</f>
        <v/>
      </c>
      <c r="E115" s="15">
        <f>IF($A115="","",IF($D115=0,"",$C115/$D115))</f>
        <v/>
      </c>
      <c r="F115" s="16" t="n"/>
      <c r="G115" s="16" t="n"/>
      <c r="H115" s="16" t="n"/>
      <c r="I115" s="16" t="n"/>
      <c r="J115" s="16" t="n"/>
      <c r="K115" s="16" t="n"/>
      <c r="L115" s="16" t="n"/>
      <c r="M115" s="16" t="n"/>
      <c r="N115" s="16" t="n"/>
      <c r="O115" s="16" t="n"/>
      <c r="P115" s="16" t="n"/>
      <c r="Q115" s="16" t="n"/>
      <c r="R115" s="16" t="n"/>
      <c r="S115" s="16" t="n"/>
      <c r="T115" s="16" t="n"/>
      <c r="U115" s="16" t="n"/>
      <c r="V115" s="16" t="n"/>
      <c r="W115" s="16" t="n"/>
      <c r="X115" s="16" t="n"/>
      <c r="Y115" s="16" t="n"/>
      <c r="Z115" s="16" t="n"/>
      <c r="AA115" s="16" t="n"/>
      <c r="AB115" s="16" t="n"/>
      <c r="AC115" s="16" t="n"/>
      <c r="AD115" s="16" t="n"/>
      <c r="AE115" s="16" t="n"/>
      <c r="AF115" s="16" t="n"/>
      <c r="AG115" s="16" t="n"/>
      <c r="AH115" s="16" t="n"/>
      <c r="AI115" s="16" t="n"/>
      <c r="AJ115" s="16" t="n"/>
      <c r="AK115" s="16" t="n"/>
      <c r="AL115" s="16" t="n"/>
      <c r="AM115" s="16" t="n"/>
      <c r="AN115" s="16" t="n"/>
      <c r="AO115" s="16" t="n"/>
      <c r="AP115" s="16" t="n"/>
      <c r="AQ115" s="16" t="n"/>
      <c r="AR115" s="16" t="n"/>
      <c r="AS115" s="16" t="n"/>
      <c r="AT115" s="16" t="n"/>
      <c r="AU115" s="16" t="n"/>
      <c r="AV115" s="16" t="n"/>
      <c r="AW115" s="16" t="n"/>
      <c r="AX115" s="16" t="n"/>
      <c r="AY115" s="16" t="n"/>
      <c r="AZ115" s="16" t="n"/>
      <c r="BA115" s="16" t="n"/>
      <c r="BB115" s="16" t="n"/>
      <c r="BC115" s="16" t="n"/>
      <c r="BD115" s="16" t="n"/>
      <c r="BE115" s="16" t="n"/>
      <c r="BF115" s="16" t="n"/>
      <c r="BG115" s="16" t="n"/>
      <c r="BH115" s="16" t="n"/>
      <c r="BI115" s="16" t="n"/>
      <c r="BJ115" s="16" t="n"/>
      <c r="BK115" s="16" t="n"/>
      <c r="BL115" s="16" t="n"/>
      <c r="BM115" s="16" t="n"/>
    </row>
    <row r="116">
      <c r="B116" s="13">
        <f>IF($A116="","",IFERROR(INDEX(Members!$G$2:$G$251,MATCH($A116,Members!$A$2:$A$251,0))&amp;"",""))</f>
        <v/>
      </c>
      <c r="C116" s="13">
        <f>IF($A116="","",COUNTIF($F116:$BM116,"x"))</f>
        <v/>
      </c>
      <c r="D116" s="13">
        <f>IF($A116="","",COUNTIF($F116:$BM116,"x")+COUNTIF($F116:$BM116,"a"))</f>
        <v/>
      </c>
      <c r="E116" s="15">
        <f>IF($A116="","",IF($D116=0,"",$C116/$D116))</f>
        <v/>
      </c>
      <c r="F116" s="16" t="n"/>
      <c r="G116" s="16" t="n"/>
      <c r="H116" s="16" t="n"/>
      <c r="I116" s="16" t="n"/>
      <c r="J116" s="16" t="n"/>
      <c r="K116" s="16" t="n"/>
      <c r="L116" s="16" t="n"/>
      <c r="M116" s="16" t="n"/>
      <c r="N116" s="16" t="n"/>
      <c r="O116" s="16" t="n"/>
      <c r="P116" s="16" t="n"/>
      <c r="Q116" s="16" t="n"/>
      <c r="R116" s="16" t="n"/>
      <c r="S116" s="16" t="n"/>
      <c r="T116" s="16" t="n"/>
      <c r="U116" s="16" t="n"/>
      <c r="V116" s="16" t="n"/>
      <c r="W116" s="16" t="n"/>
      <c r="X116" s="16" t="n"/>
      <c r="Y116" s="16" t="n"/>
      <c r="Z116" s="16" t="n"/>
      <c r="AA116" s="16" t="n"/>
      <c r="AB116" s="16" t="n"/>
      <c r="AC116" s="16" t="n"/>
      <c r="AD116" s="16" t="n"/>
      <c r="AE116" s="16" t="n"/>
      <c r="AF116" s="16" t="n"/>
      <c r="AG116" s="16" t="n"/>
      <c r="AH116" s="16" t="n"/>
      <c r="AI116" s="16" t="n"/>
      <c r="AJ116" s="16" t="n"/>
      <c r="AK116" s="16" t="n"/>
      <c r="AL116" s="16" t="n"/>
      <c r="AM116" s="16" t="n"/>
      <c r="AN116" s="16" t="n"/>
      <c r="AO116" s="16" t="n"/>
      <c r="AP116" s="16" t="n"/>
      <c r="AQ116" s="16" t="n"/>
      <c r="AR116" s="16" t="n"/>
      <c r="AS116" s="16" t="n"/>
      <c r="AT116" s="16" t="n"/>
      <c r="AU116" s="16" t="n"/>
      <c r="AV116" s="16" t="n"/>
      <c r="AW116" s="16" t="n"/>
      <c r="AX116" s="16" t="n"/>
      <c r="AY116" s="16" t="n"/>
      <c r="AZ116" s="16" t="n"/>
      <c r="BA116" s="16" t="n"/>
      <c r="BB116" s="16" t="n"/>
      <c r="BC116" s="16" t="n"/>
      <c r="BD116" s="16" t="n"/>
      <c r="BE116" s="16" t="n"/>
      <c r="BF116" s="16" t="n"/>
      <c r="BG116" s="16" t="n"/>
      <c r="BH116" s="16" t="n"/>
      <c r="BI116" s="16" t="n"/>
      <c r="BJ116" s="16" t="n"/>
      <c r="BK116" s="16" t="n"/>
      <c r="BL116" s="16" t="n"/>
      <c r="BM116" s="16" t="n"/>
    </row>
    <row r="117">
      <c r="B117" s="13">
        <f>IF($A117="","",IFERROR(INDEX(Members!$G$2:$G$251,MATCH($A117,Members!$A$2:$A$251,0))&amp;"",""))</f>
        <v/>
      </c>
      <c r="C117" s="13">
        <f>IF($A117="","",COUNTIF($F117:$BM117,"x"))</f>
        <v/>
      </c>
      <c r="D117" s="13">
        <f>IF($A117="","",COUNTIF($F117:$BM117,"x")+COUNTIF($F117:$BM117,"a"))</f>
        <v/>
      </c>
      <c r="E117" s="15">
        <f>IF($A117="","",IF($D117=0,"",$C117/$D117))</f>
        <v/>
      </c>
      <c r="F117" s="16" t="n"/>
      <c r="G117" s="16" t="n"/>
      <c r="H117" s="16" t="n"/>
      <c r="I117" s="16" t="n"/>
      <c r="J117" s="16" t="n"/>
      <c r="K117" s="16" t="n"/>
      <c r="L117" s="16" t="n"/>
      <c r="M117" s="16" t="n"/>
      <c r="N117" s="16" t="n"/>
      <c r="O117" s="16" t="n"/>
      <c r="P117" s="16" t="n"/>
      <c r="Q117" s="16" t="n"/>
      <c r="R117" s="16" t="n"/>
      <c r="S117" s="16" t="n"/>
      <c r="T117" s="16" t="n"/>
      <c r="U117" s="16" t="n"/>
      <c r="V117" s="16" t="n"/>
      <c r="W117" s="16" t="n"/>
      <c r="X117" s="16" t="n"/>
      <c r="Y117" s="16" t="n"/>
      <c r="Z117" s="16" t="n"/>
      <c r="AA117" s="16" t="n"/>
      <c r="AB117" s="16" t="n"/>
      <c r="AC117" s="16" t="n"/>
      <c r="AD117" s="16" t="n"/>
      <c r="AE117" s="16" t="n"/>
      <c r="AF117" s="16" t="n"/>
      <c r="AG117" s="16" t="n"/>
      <c r="AH117" s="16" t="n"/>
      <c r="AI117" s="16" t="n"/>
      <c r="AJ117" s="16" t="n"/>
      <c r="AK117" s="16" t="n"/>
      <c r="AL117" s="16" t="n"/>
      <c r="AM117" s="16" t="n"/>
      <c r="AN117" s="16" t="n"/>
      <c r="AO117" s="16" t="n"/>
      <c r="AP117" s="16" t="n"/>
      <c r="AQ117" s="16" t="n"/>
      <c r="AR117" s="16" t="n"/>
      <c r="AS117" s="16" t="n"/>
      <c r="AT117" s="16" t="n"/>
      <c r="AU117" s="16" t="n"/>
      <c r="AV117" s="16" t="n"/>
      <c r="AW117" s="16" t="n"/>
      <c r="AX117" s="16" t="n"/>
      <c r="AY117" s="16" t="n"/>
      <c r="AZ117" s="16" t="n"/>
      <c r="BA117" s="16" t="n"/>
      <c r="BB117" s="16" t="n"/>
      <c r="BC117" s="16" t="n"/>
      <c r="BD117" s="16" t="n"/>
      <c r="BE117" s="16" t="n"/>
      <c r="BF117" s="16" t="n"/>
      <c r="BG117" s="16" t="n"/>
      <c r="BH117" s="16" t="n"/>
      <c r="BI117" s="16" t="n"/>
      <c r="BJ117" s="16" t="n"/>
      <c r="BK117" s="16" t="n"/>
      <c r="BL117" s="16" t="n"/>
      <c r="BM117" s="16" t="n"/>
    </row>
    <row r="118">
      <c r="B118" s="13">
        <f>IF($A118="","",IFERROR(INDEX(Members!$G$2:$G$251,MATCH($A118,Members!$A$2:$A$251,0))&amp;"",""))</f>
        <v/>
      </c>
      <c r="C118" s="13">
        <f>IF($A118="","",COUNTIF($F118:$BM118,"x"))</f>
        <v/>
      </c>
      <c r="D118" s="13">
        <f>IF($A118="","",COUNTIF($F118:$BM118,"x")+COUNTIF($F118:$BM118,"a"))</f>
        <v/>
      </c>
      <c r="E118" s="15">
        <f>IF($A118="","",IF($D118=0,"",$C118/$D118))</f>
        <v/>
      </c>
      <c r="F118" s="16" t="n"/>
      <c r="G118" s="16" t="n"/>
      <c r="H118" s="16" t="n"/>
      <c r="I118" s="16" t="n"/>
      <c r="J118" s="16" t="n"/>
      <c r="K118" s="16" t="n"/>
      <c r="L118" s="16" t="n"/>
      <c r="M118" s="16" t="n"/>
      <c r="N118" s="16" t="n"/>
      <c r="O118" s="16" t="n"/>
      <c r="P118" s="16" t="n"/>
      <c r="Q118" s="16" t="n"/>
      <c r="R118" s="16" t="n"/>
      <c r="S118" s="16" t="n"/>
      <c r="T118" s="16" t="n"/>
      <c r="U118" s="16" t="n"/>
      <c r="V118" s="16" t="n"/>
      <c r="W118" s="16" t="n"/>
      <c r="X118" s="16" t="n"/>
      <c r="Y118" s="16" t="n"/>
      <c r="Z118" s="16" t="n"/>
      <c r="AA118" s="16" t="n"/>
      <c r="AB118" s="16" t="n"/>
      <c r="AC118" s="16" t="n"/>
      <c r="AD118" s="16" t="n"/>
      <c r="AE118" s="16" t="n"/>
      <c r="AF118" s="16" t="n"/>
      <c r="AG118" s="16" t="n"/>
      <c r="AH118" s="16" t="n"/>
      <c r="AI118" s="16" t="n"/>
      <c r="AJ118" s="16" t="n"/>
      <c r="AK118" s="16" t="n"/>
      <c r="AL118" s="16" t="n"/>
      <c r="AM118" s="16" t="n"/>
      <c r="AN118" s="16" t="n"/>
      <c r="AO118" s="16" t="n"/>
      <c r="AP118" s="16" t="n"/>
      <c r="AQ118" s="16" t="n"/>
      <c r="AR118" s="16" t="n"/>
      <c r="AS118" s="16" t="n"/>
      <c r="AT118" s="16" t="n"/>
      <c r="AU118" s="16" t="n"/>
      <c r="AV118" s="16" t="n"/>
      <c r="AW118" s="16" t="n"/>
      <c r="AX118" s="16" t="n"/>
      <c r="AY118" s="16" t="n"/>
      <c r="AZ118" s="16" t="n"/>
      <c r="BA118" s="16" t="n"/>
      <c r="BB118" s="16" t="n"/>
      <c r="BC118" s="16" t="n"/>
      <c r="BD118" s="16" t="n"/>
      <c r="BE118" s="16" t="n"/>
      <c r="BF118" s="16" t="n"/>
      <c r="BG118" s="16" t="n"/>
      <c r="BH118" s="16" t="n"/>
      <c r="BI118" s="16" t="n"/>
      <c r="BJ118" s="16" t="n"/>
      <c r="BK118" s="16" t="n"/>
      <c r="BL118" s="16" t="n"/>
      <c r="BM118" s="16" t="n"/>
    </row>
    <row r="119">
      <c r="B119" s="13">
        <f>IF($A119="","",IFERROR(INDEX(Members!$G$2:$G$251,MATCH($A119,Members!$A$2:$A$251,0))&amp;"",""))</f>
        <v/>
      </c>
      <c r="C119" s="13">
        <f>IF($A119="","",COUNTIF($F119:$BM119,"x"))</f>
        <v/>
      </c>
      <c r="D119" s="13">
        <f>IF($A119="","",COUNTIF($F119:$BM119,"x")+COUNTIF($F119:$BM119,"a"))</f>
        <v/>
      </c>
      <c r="E119" s="15">
        <f>IF($A119="","",IF($D119=0,"",$C119/$D119))</f>
        <v/>
      </c>
      <c r="F119" s="16" t="n"/>
      <c r="G119" s="16" t="n"/>
      <c r="H119" s="16" t="n"/>
      <c r="I119" s="16" t="n"/>
      <c r="J119" s="16" t="n"/>
      <c r="K119" s="16" t="n"/>
      <c r="L119" s="16" t="n"/>
      <c r="M119" s="16" t="n"/>
      <c r="N119" s="16" t="n"/>
      <c r="O119" s="16" t="n"/>
      <c r="P119" s="16" t="n"/>
      <c r="Q119" s="16" t="n"/>
      <c r="R119" s="16" t="n"/>
      <c r="S119" s="16" t="n"/>
      <c r="T119" s="16" t="n"/>
      <c r="U119" s="16" t="n"/>
      <c r="V119" s="16" t="n"/>
      <c r="W119" s="16" t="n"/>
      <c r="X119" s="16" t="n"/>
      <c r="Y119" s="16" t="n"/>
      <c r="Z119" s="16" t="n"/>
      <c r="AA119" s="16" t="n"/>
      <c r="AB119" s="16" t="n"/>
      <c r="AC119" s="16" t="n"/>
      <c r="AD119" s="16" t="n"/>
      <c r="AE119" s="16" t="n"/>
      <c r="AF119" s="16" t="n"/>
      <c r="AG119" s="16" t="n"/>
      <c r="AH119" s="16" t="n"/>
      <c r="AI119" s="16" t="n"/>
      <c r="AJ119" s="16" t="n"/>
      <c r="AK119" s="16" t="n"/>
      <c r="AL119" s="16" t="n"/>
      <c r="AM119" s="16" t="n"/>
      <c r="AN119" s="16" t="n"/>
      <c r="AO119" s="16" t="n"/>
      <c r="AP119" s="16" t="n"/>
      <c r="AQ119" s="16" t="n"/>
      <c r="AR119" s="16" t="n"/>
      <c r="AS119" s="16" t="n"/>
      <c r="AT119" s="16" t="n"/>
      <c r="AU119" s="16" t="n"/>
      <c r="AV119" s="16" t="n"/>
      <c r="AW119" s="16" t="n"/>
      <c r="AX119" s="16" t="n"/>
      <c r="AY119" s="16" t="n"/>
      <c r="AZ119" s="16" t="n"/>
      <c r="BA119" s="16" t="n"/>
      <c r="BB119" s="16" t="n"/>
      <c r="BC119" s="16" t="n"/>
      <c r="BD119" s="16" t="n"/>
      <c r="BE119" s="16" t="n"/>
      <c r="BF119" s="16" t="n"/>
      <c r="BG119" s="16" t="n"/>
      <c r="BH119" s="16" t="n"/>
      <c r="BI119" s="16" t="n"/>
      <c r="BJ119" s="16" t="n"/>
      <c r="BK119" s="16" t="n"/>
      <c r="BL119" s="16" t="n"/>
      <c r="BM119" s="16" t="n"/>
    </row>
    <row r="120">
      <c r="B120" s="13">
        <f>IF($A120="","",IFERROR(INDEX(Members!$G$2:$G$251,MATCH($A120,Members!$A$2:$A$251,0))&amp;"",""))</f>
        <v/>
      </c>
      <c r="C120" s="13">
        <f>IF($A120="","",COUNTIF($F120:$BM120,"x"))</f>
        <v/>
      </c>
      <c r="D120" s="13">
        <f>IF($A120="","",COUNTIF($F120:$BM120,"x")+COUNTIF($F120:$BM120,"a"))</f>
        <v/>
      </c>
      <c r="E120" s="15">
        <f>IF($A120="","",IF($D120=0,"",$C120/$D120))</f>
        <v/>
      </c>
      <c r="F120" s="16" t="n"/>
      <c r="G120" s="16" t="n"/>
      <c r="H120" s="16" t="n"/>
      <c r="I120" s="16" t="n"/>
      <c r="J120" s="16" t="n"/>
      <c r="K120" s="16" t="n"/>
      <c r="L120" s="16" t="n"/>
      <c r="M120" s="16" t="n"/>
      <c r="N120" s="16" t="n"/>
      <c r="O120" s="16" t="n"/>
      <c r="P120" s="16" t="n"/>
      <c r="Q120" s="16" t="n"/>
      <c r="R120" s="16" t="n"/>
      <c r="S120" s="16" t="n"/>
      <c r="T120" s="16" t="n"/>
      <c r="U120" s="16" t="n"/>
      <c r="V120" s="16" t="n"/>
      <c r="W120" s="16" t="n"/>
      <c r="X120" s="16" t="n"/>
      <c r="Y120" s="16" t="n"/>
      <c r="Z120" s="16" t="n"/>
      <c r="AA120" s="16" t="n"/>
      <c r="AB120" s="16" t="n"/>
      <c r="AC120" s="16" t="n"/>
      <c r="AD120" s="16" t="n"/>
      <c r="AE120" s="16" t="n"/>
      <c r="AF120" s="16" t="n"/>
      <c r="AG120" s="16" t="n"/>
      <c r="AH120" s="16" t="n"/>
      <c r="AI120" s="16" t="n"/>
      <c r="AJ120" s="16" t="n"/>
      <c r="AK120" s="16" t="n"/>
      <c r="AL120" s="16" t="n"/>
      <c r="AM120" s="16" t="n"/>
      <c r="AN120" s="16" t="n"/>
      <c r="AO120" s="16" t="n"/>
      <c r="AP120" s="16" t="n"/>
      <c r="AQ120" s="16" t="n"/>
      <c r="AR120" s="16" t="n"/>
      <c r="AS120" s="16" t="n"/>
      <c r="AT120" s="16" t="n"/>
      <c r="AU120" s="16" t="n"/>
      <c r="AV120" s="16" t="n"/>
      <c r="AW120" s="16" t="n"/>
      <c r="AX120" s="16" t="n"/>
      <c r="AY120" s="16" t="n"/>
      <c r="AZ120" s="16" t="n"/>
      <c r="BA120" s="16" t="n"/>
      <c r="BB120" s="16" t="n"/>
      <c r="BC120" s="16" t="n"/>
      <c r="BD120" s="16" t="n"/>
      <c r="BE120" s="16" t="n"/>
      <c r="BF120" s="16" t="n"/>
      <c r="BG120" s="16" t="n"/>
      <c r="BH120" s="16" t="n"/>
      <c r="BI120" s="16" t="n"/>
      <c r="BJ120" s="16" t="n"/>
      <c r="BK120" s="16" t="n"/>
      <c r="BL120" s="16" t="n"/>
      <c r="BM120" s="16" t="n"/>
    </row>
    <row r="121">
      <c r="B121" s="13">
        <f>IF($A121="","",IFERROR(INDEX(Members!$G$2:$G$251,MATCH($A121,Members!$A$2:$A$251,0))&amp;"",""))</f>
        <v/>
      </c>
      <c r="C121" s="13">
        <f>IF($A121="","",COUNTIF($F121:$BM121,"x"))</f>
        <v/>
      </c>
      <c r="D121" s="13">
        <f>IF($A121="","",COUNTIF($F121:$BM121,"x")+COUNTIF($F121:$BM121,"a"))</f>
        <v/>
      </c>
      <c r="E121" s="15">
        <f>IF($A121="","",IF($D121=0,"",$C121/$D121))</f>
        <v/>
      </c>
      <c r="F121" s="16" t="n"/>
      <c r="G121" s="16" t="n"/>
      <c r="H121" s="16" t="n"/>
      <c r="I121" s="16" t="n"/>
      <c r="J121" s="16" t="n"/>
      <c r="K121" s="16" t="n"/>
      <c r="L121" s="16" t="n"/>
      <c r="M121" s="16" t="n"/>
      <c r="N121" s="16" t="n"/>
      <c r="O121" s="16" t="n"/>
      <c r="P121" s="16" t="n"/>
      <c r="Q121" s="16" t="n"/>
      <c r="R121" s="16" t="n"/>
      <c r="S121" s="16" t="n"/>
      <c r="T121" s="16" t="n"/>
      <c r="U121" s="16" t="n"/>
      <c r="V121" s="16" t="n"/>
      <c r="W121" s="16" t="n"/>
      <c r="X121" s="16" t="n"/>
      <c r="Y121" s="16" t="n"/>
      <c r="Z121" s="16" t="n"/>
      <c r="AA121" s="16" t="n"/>
      <c r="AB121" s="16" t="n"/>
      <c r="AC121" s="16" t="n"/>
      <c r="AD121" s="16" t="n"/>
      <c r="AE121" s="16" t="n"/>
      <c r="AF121" s="16" t="n"/>
      <c r="AG121" s="16" t="n"/>
      <c r="AH121" s="16" t="n"/>
      <c r="AI121" s="16" t="n"/>
      <c r="AJ121" s="16" t="n"/>
      <c r="AK121" s="16" t="n"/>
      <c r="AL121" s="16" t="n"/>
      <c r="AM121" s="16" t="n"/>
      <c r="AN121" s="16" t="n"/>
      <c r="AO121" s="16" t="n"/>
      <c r="AP121" s="16" t="n"/>
      <c r="AQ121" s="16" t="n"/>
      <c r="AR121" s="16" t="n"/>
      <c r="AS121" s="16" t="n"/>
      <c r="AT121" s="16" t="n"/>
      <c r="AU121" s="16" t="n"/>
      <c r="AV121" s="16" t="n"/>
      <c r="AW121" s="16" t="n"/>
      <c r="AX121" s="16" t="n"/>
      <c r="AY121" s="16" t="n"/>
      <c r="AZ121" s="16" t="n"/>
      <c r="BA121" s="16" t="n"/>
      <c r="BB121" s="16" t="n"/>
      <c r="BC121" s="16" t="n"/>
      <c r="BD121" s="16" t="n"/>
      <c r="BE121" s="16" t="n"/>
      <c r="BF121" s="16" t="n"/>
      <c r="BG121" s="16" t="n"/>
      <c r="BH121" s="16" t="n"/>
      <c r="BI121" s="16" t="n"/>
      <c r="BJ121" s="16" t="n"/>
      <c r="BK121" s="16" t="n"/>
      <c r="BL121" s="16" t="n"/>
      <c r="BM121" s="16" t="n"/>
    </row>
    <row r="122">
      <c r="B122" s="13">
        <f>IF($A122="","",IFERROR(INDEX(Members!$G$2:$G$251,MATCH($A122,Members!$A$2:$A$251,0))&amp;"",""))</f>
        <v/>
      </c>
      <c r="C122" s="13">
        <f>IF($A122="","",COUNTIF($F122:$BM122,"x"))</f>
        <v/>
      </c>
      <c r="D122" s="13">
        <f>IF($A122="","",COUNTIF($F122:$BM122,"x")+COUNTIF($F122:$BM122,"a"))</f>
        <v/>
      </c>
      <c r="E122" s="15">
        <f>IF($A122="","",IF($D122=0,"",$C122/$D122))</f>
        <v/>
      </c>
      <c r="F122" s="16" t="n"/>
      <c r="G122" s="16" t="n"/>
      <c r="H122" s="16" t="n"/>
      <c r="I122" s="16" t="n"/>
      <c r="J122" s="16" t="n"/>
      <c r="K122" s="16" t="n"/>
      <c r="L122" s="16" t="n"/>
      <c r="M122" s="16" t="n"/>
      <c r="N122" s="16" t="n"/>
      <c r="O122" s="16" t="n"/>
      <c r="P122" s="16" t="n"/>
      <c r="Q122" s="16" t="n"/>
      <c r="R122" s="16" t="n"/>
      <c r="S122" s="16" t="n"/>
      <c r="T122" s="16" t="n"/>
      <c r="U122" s="16" t="n"/>
      <c r="V122" s="16" t="n"/>
      <c r="W122" s="16" t="n"/>
      <c r="X122" s="16" t="n"/>
      <c r="Y122" s="16" t="n"/>
      <c r="Z122" s="16" t="n"/>
      <c r="AA122" s="16" t="n"/>
      <c r="AB122" s="16" t="n"/>
      <c r="AC122" s="16" t="n"/>
      <c r="AD122" s="16" t="n"/>
      <c r="AE122" s="16" t="n"/>
      <c r="AF122" s="16" t="n"/>
      <c r="AG122" s="16" t="n"/>
      <c r="AH122" s="16" t="n"/>
      <c r="AI122" s="16" t="n"/>
      <c r="AJ122" s="16" t="n"/>
      <c r="AK122" s="16" t="n"/>
      <c r="AL122" s="16" t="n"/>
      <c r="AM122" s="16" t="n"/>
      <c r="AN122" s="16" t="n"/>
      <c r="AO122" s="16" t="n"/>
      <c r="AP122" s="16" t="n"/>
      <c r="AQ122" s="16" t="n"/>
      <c r="AR122" s="16" t="n"/>
      <c r="AS122" s="16" t="n"/>
      <c r="AT122" s="16" t="n"/>
      <c r="AU122" s="16" t="n"/>
      <c r="AV122" s="16" t="n"/>
      <c r="AW122" s="16" t="n"/>
      <c r="AX122" s="16" t="n"/>
      <c r="AY122" s="16" t="n"/>
      <c r="AZ122" s="16" t="n"/>
      <c r="BA122" s="16" t="n"/>
      <c r="BB122" s="16" t="n"/>
      <c r="BC122" s="16" t="n"/>
      <c r="BD122" s="16" t="n"/>
      <c r="BE122" s="16" t="n"/>
      <c r="BF122" s="16" t="n"/>
      <c r="BG122" s="16" t="n"/>
      <c r="BH122" s="16" t="n"/>
      <c r="BI122" s="16" t="n"/>
      <c r="BJ122" s="16" t="n"/>
      <c r="BK122" s="16" t="n"/>
      <c r="BL122" s="16" t="n"/>
      <c r="BM122" s="16" t="n"/>
    </row>
    <row r="123">
      <c r="B123" s="13">
        <f>IF($A123="","",IFERROR(INDEX(Members!$G$2:$G$251,MATCH($A123,Members!$A$2:$A$251,0))&amp;"",""))</f>
        <v/>
      </c>
      <c r="C123" s="13">
        <f>IF($A123="","",COUNTIF($F123:$BM123,"x"))</f>
        <v/>
      </c>
      <c r="D123" s="13">
        <f>IF($A123="","",COUNTIF($F123:$BM123,"x")+COUNTIF($F123:$BM123,"a"))</f>
        <v/>
      </c>
      <c r="E123" s="15">
        <f>IF($A123="","",IF($D123=0,"",$C123/$D123))</f>
        <v/>
      </c>
      <c r="F123" s="16" t="n"/>
      <c r="G123" s="16" t="n"/>
      <c r="H123" s="16" t="n"/>
      <c r="I123" s="16" t="n"/>
      <c r="J123" s="16" t="n"/>
      <c r="K123" s="16" t="n"/>
      <c r="L123" s="16" t="n"/>
      <c r="M123" s="16" t="n"/>
      <c r="N123" s="16" t="n"/>
      <c r="O123" s="16" t="n"/>
      <c r="P123" s="16" t="n"/>
      <c r="Q123" s="16" t="n"/>
      <c r="R123" s="16" t="n"/>
      <c r="S123" s="16" t="n"/>
      <c r="T123" s="16" t="n"/>
      <c r="U123" s="16" t="n"/>
      <c r="V123" s="16" t="n"/>
      <c r="W123" s="16" t="n"/>
      <c r="X123" s="16" t="n"/>
      <c r="Y123" s="16" t="n"/>
      <c r="Z123" s="16" t="n"/>
      <c r="AA123" s="16" t="n"/>
      <c r="AB123" s="16" t="n"/>
      <c r="AC123" s="16" t="n"/>
      <c r="AD123" s="16" t="n"/>
      <c r="AE123" s="16" t="n"/>
      <c r="AF123" s="16" t="n"/>
      <c r="AG123" s="16" t="n"/>
      <c r="AH123" s="16" t="n"/>
      <c r="AI123" s="16" t="n"/>
      <c r="AJ123" s="16" t="n"/>
      <c r="AK123" s="16" t="n"/>
      <c r="AL123" s="16" t="n"/>
      <c r="AM123" s="16" t="n"/>
      <c r="AN123" s="16" t="n"/>
      <c r="AO123" s="16" t="n"/>
      <c r="AP123" s="16" t="n"/>
      <c r="AQ123" s="16" t="n"/>
      <c r="AR123" s="16" t="n"/>
      <c r="AS123" s="16" t="n"/>
      <c r="AT123" s="16" t="n"/>
      <c r="AU123" s="16" t="n"/>
      <c r="AV123" s="16" t="n"/>
      <c r="AW123" s="16" t="n"/>
      <c r="AX123" s="16" t="n"/>
      <c r="AY123" s="16" t="n"/>
      <c r="AZ123" s="16" t="n"/>
      <c r="BA123" s="16" t="n"/>
      <c r="BB123" s="16" t="n"/>
      <c r="BC123" s="16" t="n"/>
      <c r="BD123" s="16" t="n"/>
      <c r="BE123" s="16" t="n"/>
      <c r="BF123" s="16" t="n"/>
      <c r="BG123" s="16" t="n"/>
      <c r="BH123" s="16" t="n"/>
      <c r="BI123" s="16" t="n"/>
      <c r="BJ123" s="16" t="n"/>
      <c r="BK123" s="16" t="n"/>
      <c r="BL123" s="16" t="n"/>
      <c r="BM123" s="16" t="n"/>
    </row>
    <row r="124">
      <c r="B124" s="13">
        <f>IF($A124="","",IFERROR(INDEX(Members!$G$2:$G$251,MATCH($A124,Members!$A$2:$A$251,0))&amp;"",""))</f>
        <v/>
      </c>
      <c r="C124" s="13">
        <f>IF($A124="","",COUNTIF($F124:$BM124,"x"))</f>
        <v/>
      </c>
      <c r="D124" s="13">
        <f>IF($A124="","",COUNTIF($F124:$BM124,"x")+COUNTIF($F124:$BM124,"a"))</f>
        <v/>
      </c>
      <c r="E124" s="15">
        <f>IF($A124="","",IF($D124=0,"",$C124/$D124))</f>
        <v/>
      </c>
      <c r="F124" s="16" t="n"/>
      <c r="G124" s="16" t="n"/>
      <c r="H124" s="16" t="n"/>
      <c r="I124" s="16" t="n"/>
      <c r="J124" s="16" t="n"/>
      <c r="K124" s="16" t="n"/>
      <c r="L124" s="16" t="n"/>
      <c r="M124" s="16" t="n"/>
      <c r="N124" s="16" t="n"/>
      <c r="O124" s="16" t="n"/>
      <c r="P124" s="16" t="n"/>
      <c r="Q124" s="16" t="n"/>
      <c r="R124" s="16" t="n"/>
      <c r="S124" s="16" t="n"/>
      <c r="T124" s="16" t="n"/>
      <c r="U124" s="16" t="n"/>
      <c r="V124" s="16" t="n"/>
      <c r="W124" s="16" t="n"/>
      <c r="X124" s="16" t="n"/>
      <c r="Y124" s="16" t="n"/>
      <c r="Z124" s="16" t="n"/>
      <c r="AA124" s="16" t="n"/>
      <c r="AB124" s="16" t="n"/>
      <c r="AC124" s="16" t="n"/>
      <c r="AD124" s="16" t="n"/>
      <c r="AE124" s="16" t="n"/>
      <c r="AF124" s="16" t="n"/>
      <c r="AG124" s="16" t="n"/>
      <c r="AH124" s="16" t="n"/>
      <c r="AI124" s="16" t="n"/>
      <c r="AJ124" s="16" t="n"/>
      <c r="AK124" s="16" t="n"/>
      <c r="AL124" s="16" t="n"/>
      <c r="AM124" s="16" t="n"/>
      <c r="AN124" s="16" t="n"/>
      <c r="AO124" s="16" t="n"/>
      <c r="AP124" s="16" t="n"/>
      <c r="AQ124" s="16" t="n"/>
      <c r="AR124" s="16" t="n"/>
      <c r="AS124" s="16" t="n"/>
      <c r="AT124" s="16" t="n"/>
      <c r="AU124" s="16" t="n"/>
      <c r="AV124" s="16" t="n"/>
      <c r="AW124" s="16" t="n"/>
      <c r="AX124" s="16" t="n"/>
      <c r="AY124" s="16" t="n"/>
      <c r="AZ124" s="16" t="n"/>
      <c r="BA124" s="16" t="n"/>
      <c r="BB124" s="16" t="n"/>
      <c r="BC124" s="16" t="n"/>
      <c r="BD124" s="16" t="n"/>
      <c r="BE124" s="16" t="n"/>
      <c r="BF124" s="16" t="n"/>
      <c r="BG124" s="16" t="n"/>
      <c r="BH124" s="16" t="n"/>
      <c r="BI124" s="16" t="n"/>
      <c r="BJ124" s="16" t="n"/>
      <c r="BK124" s="16" t="n"/>
      <c r="BL124" s="16" t="n"/>
      <c r="BM124" s="16" t="n"/>
    </row>
    <row r="125">
      <c r="B125" s="13">
        <f>IF($A125="","",IFERROR(INDEX(Members!$G$2:$G$251,MATCH($A125,Members!$A$2:$A$251,0))&amp;"",""))</f>
        <v/>
      </c>
      <c r="C125" s="13">
        <f>IF($A125="","",COUNTIF($F125:$BM125,"x"))</f>
        <v/>
      </c>
      <c r="D125" s="13">
        <f>IF($A125="","",COUNTIF($F125:$BM125,"x")+COUNTIF($F125:$BM125,"a"))</f>
        <v/>
      </c>
      <c r="E125" s="15">
        <f>IF($A125="","",IF($D125=0,"",$C125/$D125))</f>
        <v/>
      </c>
      <c r="F125" s="16" t="n"/>
      <c r="G125" s="16" t="n"/>
      <c r="H125" s="16" t="n"/>
      <c r="I125" s="16" t="n"/>
      <c r="J125" s="16" t="n"/>
      <c r="K125" s="16" t="n"/>
      <c r="L125" s="16" t="n"/>
      <c r="M125" s="16" t="n"/>
      <c r="N125" s="16" t="n"/>
      <c r="O125" s="16" t="n"/>
      <c r="P125" s="16" t="n"/>
      <c r="Q125" s="16" t="n"/>
      <c r="R125" s="16" t="n"/>
      <c r="S125" s="16" t="n"/>
      <c r="T125" s="16" t="n"/>
      <c r="U125" s="16" t="n"/>
      <c r="V125" s="16" t="n"/>
      <c r="W125" s="16" t="n"/>
      <c r="X125" s="16" t="n"/>
      <c r="Y125" s="16" t="n"/>
      <c r="Z125" s="16" t="n"/>
      <c r="AA125" s="16" t="n"/>
      <c r="AB125" s="16" t="n"/>
      <c r="AC125" s="16" t="n"/>
      <c r="AD125" s="16" t="n"/>
      <c r="AE125" s="16" t="n"/>
      <c r="AF125" s="16" t="n"/>
      <c r="AG125" s="16" t="n"/>
      <c r="AH125" s="16" t="n"/>
      <c r="AI125" s="16" t="n"/>
      <c r="AJ125" s="16" t="n"/>
      <c r="AK125" s="16" t="n"/>
      <c r="AL125" s="16" t="n"/>
      <c r="AM125" s="16" t="n"/>
      <c r="AN125" s="16" t="n"/>
      <c r="AO125" s="16" t="n"/>
      <c r="AP125" s="16" t="n"/>
      <c r="AQ125" s="16" t="n"/>
      <c r="AR125" s="16" t="n"/>
      <c r="AS125" s="16" t="n"/>
      <c r="AT125" s="16" t="n"/>
      <c r="AU125" s="16" t="n"/>
      <c r="AV125" s="16" t="n"/>
      <c r="AW125" s="16" t="n"/>
      <c r="AX125" s="16" t="n"/>
      <c r="AY125" s="16" t="n"/>
      <c r="AZ125" s="16" t="n"/>
      <c r="BA125" s="16" t="n"/>
      <c r="BB125" s="16" t="n"/>
      <c r="BC125" s="16" t="n"/>
      <c r="BD125" s="16" t="n"/>
      <c r="BE125" s="16" t="n"/>
      <c r="BF125" s="16" t="n"/>
      <c r="BG125" s="16" t="n"/>
      <c r="BH125" s="16" t="n"/>
      <c r="BI125" s="16" t="n"/>
      <c r="BJ125" s="16" t="n"/>
      <c r="BK125" s="16" t="n"/>
      <c r="BL125" s="16" t="n"/>
      <c r="BM125" s="16" t="n"/>
    </row>
    <row r="126">
      <c r="B126" s="13">
        <f>IF($A126="","",IFERROR(INDEX(Members!$G$2:$G$251,MATCH($A126,Members!$A$2:$A$251,0))&amp;"",""))</f>
        <v/>
      </c>
      <c r="C126" s="13">
        <f>IF($A126="","",COUNTIF($F126:$BM126,"x"))</f>
        <v/>
      </c>
      <c r="D126" s="13">
        <f>IF($A126="","",COUNTIF($F126:$BM126,"x")+COUNTIF($F126:$BM126,"a"))</f>
        <v/>
      </c>
      <c r="E126" s="15">
        <f>IF($A126="","",IF($D126=0,"",$C126/$D126))</f>
        <v/>
      </c>
      <c r="F126" s="16" t="n"/>
      <c r="G126" s="16" t="n"/>
      <c r="H126" s="16" t="n"/>
      <c r="I126" s="16" t="n"/>
      <c r="J126" s="16" t="n"/>
      <c r="K126" s="16" t="n"/>
      <c r="L126" s="16" t="n"/>
      <c r="M126" s="16" t="n"/>
      <c r="N126" s="16" t="n"/>
      <c r="O126" s="16" t="n"/>
      <c r="P126" s="16" t="n"/>
      <c r="Q126" s="16" t="n"/>
      <c r="R126" s="16" t="n"/>
      <c r="S126" s="16" t="n"/>
      <c r="T126" s="16" t="n"/>
      <c r="U126" s="16" t="n"/>
      <c r="V126" s="16" t="n"/>
      <c r="W126" s="16" t="n"/>
      <c r="X126" s="16" t="n"/>
      <c r="Y126" s="16" t="n"/>
      <c r="Z126" s="16" t="n"/>
      <c r="AA126" s="16" t="n"/>
      <c r="AB126" s="16" t="n"/>
      <c r="AC126" s="16" t="n"/>
      <c r="AD126" s="16" t="n"/>
      <c r="AE126" s="16" t="n"/>
      <c r="AF126" s="16" t="n"/>
      <c r="AG126" s="16" t="n"/>
      <c r="AH126" s="16" t="n"/>
      <c r="AI126" s="16" t="n"/>
      <c r="AJ126" s="16" t="n"/>
      <c r="AK126" s="16" t="n"/>
      <c r="AL126" s="16" t="n"/>
      <c r="AM126" s="16" t="n"/>
      <c r="AN126" s="16" t="n"/>
      <c r="AO126" s="16" t="n"/>
      <c r="AP126" s="16" t="n"/>
      <c r="AQ126" s="16" t="n"/>
      <c r="AR126" s="16" t="n"/>
      <c r="AS126" s="16" t="n"/>
      <c r="AT126" s="16" t="n"/>
      <c r="AU126" s="16" t="n"/>
      <c r="AV126" s="16" t="n"/>
      <c r="AW126" s="16" t="n"/>
      <c r="AX126" s="16" t="n"/>
      <c r="AY126" s="16" t="n"/>
      <c r="AZ126" s="16" t="n"/>
      <c r="BA126" s="16" t="n"/>
      <c r="BB126" s="16" t="n"/>
      <c r="BC126" s="16" t="n"/>
      <c r="BD126" s="16" t="n"/>
      <c r="BE126" s="16" t="n"/>
      <c r="BF126" s="16" t="n"/>
      <c r="BG126" s="16" t="n"/>
      <c r="BH126" s="16" t="n"/>
      <c r="BI126" s="16" t="n"/>
      <c r="BJ126" s="16" t="n"/>
      <c r="BK126" s="16" t="n"/>
      <c r="BL126" s="16" t="n"/>
      <c r="BM126" s="16" t="n"/>
    </row>
    <row r="127">
      <c r="B127" s="13">
        <f>IF($A127="","",IFERROR(INDEX(Members!$G$2:$G$251,MATCH($A127,Members!$A$2:$A$251,0))&amp;"",""))</f>
        <v/>
      </c>
      <c r="C127" s="13">
        <f>IF($A127="","",COUNTIF($F127:$BM127,"x"))</f>
        <v/>
      </c>
      <c r="D127" s="13">
        <f>IF($A127="","",COUNTIF($F127:$BM127,"x")+COUNTIF($F127:$BM127,"a"))</f>
        <v/>
      </c>
      <c r="E127" s="15">
        <f>IF($A127="","",IF($D127=0,"",$C127/$D127))</f>
        <v/>
      </c>
      <c r="F127" s="16" t="n"/>
      <c r="G127" s="16" t="n"/>
      <c r="H127" s="16" t="n"/>
      <c r="I127" s="16" t="n"/>
      <c r="J127" s="16" t="n"/>
      <c r="K127" s="16" t="n"/>
      <c r="L127" s="16" t="n"/>
      <c r="M127" s="16" t="n"/>
      <c r="N127" s="16" t="n"/>
      <c r="O127" s="16" t="n"/>
      <c r="P127" s="16" t="n"/>
      <c r="Q127" s="16" t="n"/>
      <c r="R127" s="16" t="n"/>
      <c r="S127" s="16" t="n"/>
      <c r="T127" s="16" t="n"/>
      <c r="U127" s="16" t="n"/>
      <c r="V127" s="16" t="n"/>
      <c r="W127" s="16" t="n"/>
      <c r="X127" s="16" t="n"/>
      <c r="Y127" s="16" t="n"/>
      <c r="Z127" s="16" t="n"/>
      <c r="AA127" s="16" t="n"/>
      <c r="AB127" s="16" t="n"/>
      <c r="AC127" s="16" t="n"/>
      <c r="AD127" s="16" t="n"/>
      <c r="AE127" s="16" t="n"/>
      <c r="AF127" s="16" t="n"/>
      <c r="AG127" s="16" t="n"/>
      <c r="AH127" s="16" t="n"/>
      <c r="AI127" s="16" t="n"/>
      <c r="AJ127" s="16" t="n"/>
      <c r="AK127" s="16" t="n"/>
      <c r="AL127" s="16" t="n"/>
      <c r="AM127" s="16" t="n"/>
      <c r="AN127" s="16" t="n"/>
      <c r="AO127" s="16" t="n"/>
      <c r="AP127" s="16" t="n"/>
      <c r="AQ127" s="16" t="n"/>
      <c r="AR127" s="16" t="n"/>
      <c r="AS127" s="16" t="n"/>
      <c r="AT127" s="16" t="n"/>
      <c r="AU127" s="16" t="n"/>
      <c r="AV127" s="16" t="n"/>
      <c r="AW127" s="16" t="n"/>
      <c r="AX127" s="16" t="n"/>
      <c r="AY127" s="16" t="n"/>
      <c r="AZ127" s="16" t="n"/>
      <c r="BA127" s="16" t="n"/>
      <c r="BB127" s="16" t="n"/>
      <c r="BC127" s="16" t="n"/>
      <c r="BD127" s="16" t="n"/>
      <c r="BE127" s="16" t="n"/>
      <c r="BF127" s="16" t="n"/>
      <c r="BG127" s="16" t="n"/>
      <c r="BH127" s="16" t="n"/>
      <c r="BI127" s="16" t="n"/>
      <c r="BJ127" s="16" t="n"/>
      <c r="BK127" s="16" t="n"/>
      <c r="BL127" s="16" t="n"/>
      <c r="BM127" s="16" t="n"/>
    </row>
    <row r="128">
      <c r="B128" s="13">
        <f>IF($A128="","",IFERROR(INDEX(Members!$G$2:$G$251,MATCH($A128,Members!$A$2:$A$251,0))&amp;"",""))</f>
        <v/>
      </c>
      <c r="C128" s="13">
        <f>IF($A128="","",COUNTIF($F128:$BM128,"x"))</f>
        <v/>
      </c>
      <c r="D128" s="13">
        <f>IF($A128="","",COUNTIF($F128:$BM128,"x")+COUNTIF($F128:$BM128,"a"))</f>
        <v/>
      </c>
      <c r="E128" s="15">
        <f>IF($A128="","",IF($D128=0,"",$C128/$D128))</f>
        <v/>
      </c>
      <c r="F128" s="16" t="n"/>
      <c r="G128" s="16" t="n"/>
      <c r="H128" s="16" t="n"/>
      <c r="I128" s="16" t="n"/>
      <c r="J128" s="16" t="n"/>
      <c r="K128" s="16" t="n"/>
      <c r="L128" s="16" t="n"/>
      <c r="M128" s="16" t="n"/>
      <c r="N128" s="16" t="n"/>
      <c r="O128" s="16" t="n"/>
      <c r="P128" s="16" t="n"/>
      <c r="Q128" s="16" t="n"/>
      <c r="R128" s="16" t="n"/>
      <c r="S128" s="16" t="n"/>
      <c r="T128" s="16" t="n"/>
      <c r="U128" s="16" t="n"/>
      <c r="V128" s="16" t="n"/>
      <c r="W128" s="16" t="n"/>
      <c r="X128" s="16" t="n"/>
      <c r="Y128" s="16" t="n"/>
      <c r="Z128" s="16" t="n"/>
      <c r="AA128" s="16" t="n"/>
      <c r="AB128" s="16" t="n"/>
      <c r="AC128" s="16" t="n"/>
      <c r="AD128" s="16" t="n"/>
      <c r="AE128" s="16" t="n"/>
      <c r="AF128" s="16" t="n"/>
      <c r="AG128" s="16" t="n"/>
      <c r="AH128" s="16" t="n"/>
      <c r="AI128" s="16" t="n"/>
      <c r="AJ128" s="16" t="n"/>
      <c r="AK128" s="16" t="n"/>
      <c r="AL128" s="16" t="n"/>
      <c r="AM128" s="16" t="n"/>
      <c r="AN128" s="16" t="n"/>
      <c r="AO128" s="16" t="n"/>
      <c r="AP128" s="16" t="n"/>
      <c r="AQ128" s="16" t="n"/>
      <c r="AR128" s="16" t="n"/>
      <c r="AS128" s="16" t="n"/>
      <c r="AT128" s="16" t="n"/>
      <c r="AU128" s="16" t="n"/>
      <c r="AV128" s="16" t="n"/>
      <c r="AW128" s="16" t="n"/>
      <c r="AX128" s="16" t="n"/>
      <c r="AY128" s="16" t="n"/>
      <c r="AZ128" s="16" t="n"/>
      <c r="BA128" s="16" t="n"/>
      <c r="BB128" s="16" t="n"/>
      <c r="BC128" s="16" t="n"/>
      <c r="BD128" s="16" t="n"/>
      <c r="BE128" s="16" t="n"/>
      <c r="BF128" s="16" t="n"/>
      <c r="BG128" s="16" t="n"/>
      <c r="BH128" s="16" t="n"/>
      <c r="BI128" s="16" t="n"/>
      <c r="BJ128" s="16" t="n"/>
      <c r="BK128" s="16" t="n"/>
      <c r="BL128" s="16" t="n"/>
      <c r="BM128" s="16" t="n"/>
    </row>
    <row r="129">
      <c r="B129" s="13">
        <f>IF($A129="","",IFERROR(INDEX(Members!$G$2:$G$251,MATCH($A129,Members!$A$2:$A$251,0))&amp;"",""))</f>
        <v/>
      </c>
      <c r="C129" s="13">
        <f>IF($A129="","",COUNTIF($F129:$BM129,"x"))</f>
        <v/>
      </c>
      <c r="D129" s="13">
        <f>IF($A129="","",COUNTIF($F129:$BM129,"x")+COUNTIF($F129:$BM129,"a"))</f>
        <v/>
      </c>
      <c r="E129" s="15">
        <f>IF($A129="","",IF($D129=0,"",$C129/$D129))</f>
        <v/>
      </c>
      <c r="F129" s="16" t="n"/>
      <c r="G129" s="16" t="n"/>
      <c r="H129" s="16" t="n"/>
      <c r="I129" s="16" t="n"/>
      <c r="J129" s="16" t="n"/>
      <c r="K129" s="16" t="n"/>
      <c r="L129" s="16" t="n"/>
      <c r="M129" s="16" t="n"/>
      <c r="N129" s="16" t="n"/>
      <c r="O129" s="16" t="n"/>
      <c r="P129" s="16" t="n"/>
      <c r="Q129" s="16" t="n"/>
      <c r="R129" s="16" t="n"/>
      <c r="S129" s="16" t="n"/>
      <c r="T129" s="16" t="n"/>
      <c r="U129" s="16" t="n"/>
      <c r="V129" s="16" t="n"/>
      <c r="W129" s="16" t="n"/>
      <c r="X129" s="16" t="n"/>
      <c r="Y129" s="16" t="n"/>
      <c r="Z129" s="16" t="n"/>
      <c r="AA129" s="16" t="n"/>
      <c r="AB129" s="16" t="n"/>
      <c r="AC129" s="16" t="n"/>
      <c r="AD129" s="16" t="n"/>
      <c r="AE129" s="16" t="n"/>
      <c r="AF129" s="16" t="n"/>
      <c r="AG129" s="16" t="n"/>
      <c r="AH129" s="16" t="n"/>
      <c r="AI129" s="16" t="n"/>
      <c r="AJ129" s="16" t="n"/>
      <c r="AK129" s="16" t="n"/>
      <c r="AL129" s="16" t="n"/>
      <c r="AM129" s="16" t="n"/>
      <c r="AN129" s="16" t="n"/>
      <c r="AO129" s="16" t="n"/>
      <c r="AP129" s="16" t="n"/>
      <c r="AQ129" s="16" t="n"/>
      <c r="AR129" s="16" t="n"/>
      <c r="AS129" s="16" t="n"/>
      <c r="AT129" s="16" t="n"/>
      <c r="AU129" s="16" t="n"/>
      <c r="AV129" s="16" t="n"/>
      <c r="AW129" s="16" t="n"/>
      <c r="AX129" s="16" t="n"/>
      <c r="AY129" s="16" t="n"/>
      <c r="AZ129" s="16" t="n"/>
      <c r="BA129" s="16" t="n"/>
      <c r="BB129" s="16" t="n"/>
      <c r="BC129" s="16" t="n"/>
      <c r="BD129" s="16" t="n"/>
      <c r="BE129" s="16" t="n"/>
      <c r="BF129" s="16" t="n"/>
      <c r="BG129" s="16" t="n"/>
      <c r="BH129" s="16" t="n"/>
      <c r="BI129" s="16" t="n"/>
      <c r="BJ129" s="16" t="n"/>
      <c r="BK129" s="16" t="n"/>
      <c r="BL129" s="16" t="n"/>
      <c r="BM129" s="16" t="n"/>
    </row>
    <row r="130">
      <c r="B130" s="13">
        <f>IF($A130="","",IFERROR(INDEX(Members!$G$2:$G$251,MATCH($A130,Members!$A$2:$A$251,0))&amp;"",""))</f>
        <v/>
      </c>
      <c r="C130" s="13">
        <f>IF($A130="","",COUNTIF($F130:$BM130,"x"))</f>
        <v/>
      </c>
      <c r="D130" s="13">
        <f>IF($A130="","",COUNTIF($F130:$BM130,"x")+COUNTIF($F130:$BM130,"a"))</f>
        <v/>
      </c>
      <c r="E130" s="15">
        <f>IF($A130="","",IF($D130=0,"",$C130/$D130))</f>
        <v/>
      </c>
      <c r="F130" s="16" t="n"/>
      <c r="G130" s="16" t="n"/>
      <c r="H130" s="16" t="n"/>
      <c r="I130" s="16" t="n"/>
      <c r="J130" s="16" t="n"/>
      <c r="K130" s="16" t="n"/>
      <c r="L130" s="16" t="n"/>
      <c r="M130" s="16" t="n"/>
      <c r="N130" s="16" t="n"/>
      <c r="O130" s="16" t="n"/>
      <c r="P130" s="16" t="n"/>
      <c r="Q130" s="16" t="n"/>
      <c r="R130" s="16" t="n"/>
      <c r="S130" s="16" t="n"/>
      <c r="T130" s="16" t="n"/>
      <c r="U130" s="16" t="n"/>
      <c r="V130" s="16" t="n"/>
      <c r="W130" s="16" t="n"/>
      <c r="X130" s="16" t="n"/>
      <c r="Y130" s="16" t="n"/>
      <c r="Z130" s="16" t="n"/>
      <c r="AA130" s="16" t="n"/>
      <c r="AB130" s="16" t="n"/>
      <c r="AC130" s="16" t="n"/>
      <c r="AD130" s="16" t="n"/>
      <c r="AE130" s="16" t="n"/>
      <c r="AF130" s="16" t="n"/>
      <c r="AG130" s="16" t="n"/>
      <c r="AH130" s="16" t="n"/>
      <c r="AI130" s="16" t="n"/>
      <c r="AJ130" s="16" t="n"/>
      <c r="AK130" s="16" t="n"/>
      <c r="AL130" s="16" t="n"/>
      <c r="AM130" s="16" t="n"/>
      <c r="AN130" s="16" t="n"/>
      <c r="AO130" s="16" t="n"/>
      <c r="AP130" s="16" t="n"/>
      <c r="AQ130" s="16" t="n"/>
      <c r="AR130" s="16" t="n"/>
      <c r="AS130" s="16" t="n"/>
      <c r="AT130" s="16" t="n"/>
      <c r="AU130" s="16" t="n"/>
      <c r="AV130" s="16" t="n"/>
      <c r="AW130" s="16" t="n"/>
      <c r="AX130" s="16" t="n"/>
      <c r="AY130" s="16" t="n"/>
      <c r="AZ130" s="16" t="n"/>
      <c r="BA130" s="16" t="n"/>
      <c r="BB130" s="16" t="n"/>
      <c r="BC130" s="16" t="n"/>
      <c r="BD130" s="16" t="n"/>
      <c r="BE130" s="16" t="n"/>
      <c r="BF130" s="16" t="n"/>
      <c r="BG130" s="16" t="n"/>
      <c r="BH130" s="16" t="n"/>
      <c r="BI130" s="16" t="n"/>
      <c r="BJ130" s="16" t="n"/>
      <c r="BK130" s="16" t="n"/>
      <c r="BL130" s="16" t="n"/>
      <c r="BM130" s="16" t="n"/>
    </row>
    <row r="131">
      <c r="B131" s="13">
        <f>IF($A131="","",IFERROR(INDEX(Members!$G$2:$G$251,MATCH($A131,Members!$A$2:$A$251,0))&amp;"",""))</f>
        <v/>
      </c>
      <c r="C131" s="13">
        <f>IF($A131="","",COUNTIF($F131:$BM131,"x"))</f>
        <v/>
      </c>
      <c r="D131" s="13">
        <f>IF($A131="","",COUNTIF($F131:$BM131,"x")+COUNTIF($F131:$BM131,"a"))</f>
        <v/>
      </c>
      <c r="E131" s="15">
        <f>IF($A131="","",IF($D131=0,"",$C131/$D131))</f>
        <v/>
      </c>
      <c r="F131" s="16" t="n"/>
      <c r="G131" s="16" t="n"/>
      <c r="H131" s="16" t="n"/>
      <c r="I131" s="16" t="n"/>
      <c r="J131" s="16" t="n"/>
      <c r="K131" s="16" t="n"/>
      <c r="L131" s="16" t="n"/>
      <c r="M131" s="16" t="n"/>
      <c r="N131" s="16" t="n"/>
      <c r="O131" s="16" t="n"/>
      <c r="P131" s="16" t="n"/>
      <c r="Q131" s="16" t="n"/>
      <c r="R131" s="16" t="n"/>
      <c r="S131" s="16" t="n"/>
      <c r="T131" s="16" t="n"/>
      <c r="U131" s="16" t="n"/>
      <c r="V131" s="16" t="n"/>
      <c r="W131" s="16" t="n"/>
      <c r="X131" s="16" t="n"/>
      <c r="Y131" s="16" t="n"/>
      <c r="Z131" s="16" t="n"/>
      <c r="AA131" s="16" t="n"/>
      <c r="AB131" s="16" t="n"/>
      <c r="AC131" s="16" t="n"/>
      <c r="AD131" s="16" t="n"/>
      <c r="AE131" s="16" t="n"/>
      <c r="AF131" s="16" t="n"/>
      <c r="AG131" s="16" t="n"/>
      <c r="AH131" s="16" t="n"/>
      <c r="AI131" s="16" t="n"/>
      <c r="AJ131" s="16" t="n"/>
      <c r="AK131" s="16" t="n"/>
      <c r="AL131" s="16" t="n"/>
      <c r="AM131" s="16" t="n"/>
      <c r="AN131" s="16" t="n"/>
      <c r="AO131" s="16" t="n"/>
      <c r="AP131" s="16" t="n"/>
      <c r="AQ131" s="16" t="n"/>
      <c r="AR131" s="16" t="n"/>
      <c r="AS131" s="16" t="n"/>
      <c r="AT131" s="16" t="n"/>
      <c r="AU131" s="16" t="n"/>
      <c r="AV131" s="16" t="n"/>
      <c r="AW131" s="16" t="n"/>
      <c r="AX131" s="16" t="n"/>
      <c r="AY131" s="16" t="n"/>
      <c r="AZ131" s="16" t="n"/>
      <c r="BA131" s="16" t="n"/>
      <c r="BB131" s="16" t="n"/>
      <c r="BC131" s="16" t="n"/>
      <c r="BD131" s="16" t="n"/>
      <c r="BE131" s="16" t="n"/>
      <c r="BF131" s="16" t="n"/>
      <c r="BG131" s="16" t="n"/>
      <c r="BH131" s="16" t="n"/>
      <c r="BI131" s="16" t="n"/>
      <c r="BJ131" s="16" t="n"/>
      <c r="BK131" s="16" t="n"/>
      <c r="BL131" s="16" t="n"/>
      <c r="BM131" s="16" t="n"/>
    </row>
    <row r="132">
      <c r="B132" s="13">
        <f>IF($A132="","",IFERROR(INDEX(Members!$G$2:$G$251,MATCH($A132,Members!$A$2:$A$251,0))&amp;"",""))</f>
        <v/>
      </c>
      <c r="C132" s="13">
        <f>IF($A132="","",COUNTIF($F132:$BM132,"x"))</f>
        <v/>
      </c>
      <c r="D132" s="13">
        <f>IF($A132="","",COUNTIF($F132:$BM132,"x")+COUNTIF($F132:$BM132,"a"))</f>
        <v/>
      </c>
      <c r="E132" s="15">
        <f>IF($A132="","",IF($D132=0,"",$C132/$D132))</f>
        <v/>
      </c>
      <c r="F132" s="16" t="n"/>
      <c r="G132" s="16" t="n"/>
      <c r="H132" s="16" t="n"/>
      <c r="I132" s="16" t="n"/>
      <c r="J132" s="16" t="n"/>
      <c r="K132" s="16" t="n"/>
      <c r="L132" s="16" t="n"/>
      <c r="M132" s="16" t="n"/>
      <c r="N132" s="16" t="n"/>
      <c r="O132" s="16" t="n"/>
      <c r="P132" s="16" t="n"/>
      <c r="Q132" s="16" t="n"/>
      <c r="R132" s="16" t="n"/>
      <c r="S132" s="16" t="n"/>
      <c r="T132" s="16" t="n"/>
      <c r="U132" s="16" t="n"/>
      <c r="V132" s="16" t="n"/>
      <c r="W132" s="16" t="n"/>
      <c r="X132" s="16" t="n"/>
      <c r="Y132" s="16" t="n"/>
      <c r="Z132" s="16" t="n"/>
      <c r="AA132" s="16" t="n"/>
      <c r="AB132" s="16" t="n"/>
      <c r="AC132" s="16" t="n"/>
      <c r="AD132" s="16" t="n"/>
      <c r="AE132" s="16" t="n"/>
      <c r="AF132" s="16" t="n"/>
      <c r="AG132" s="16" t="n"/>
      <c r="AH132" s="16" t="n"/>
      <c r="AI132" s="16" t="n"/>
      <c r="AJ132" s="16" t="n"/>
      <c r="AK132" s="16" t="n"/>
      <c r="AL132" s="16" t="n"/>
      <c r="AM132" s="16" t="n"/>
      <c r="AN132" s="16" t="n"/>
      <c r="AO132" s="16" t="n"/>
      <c r="AP132" s="16" t="n"/>
      <c r="AQ132" s="16" t="n"/>
      <c r="AR132" s="16" t="n"/>
      <c r="AS132" s="16" t="n"/>
      <c r="AT132" s="16" t="n"/>
      <c r="AU132" s="16" t="n"/>
      <c r="AV132" s="16" t="n"/>
      <c r="AW132" s="16" t="n"/>
      <c r="AX132" s="16" t="n"/>
      <c r="AY132" s="16" t="n"/>
      <c r="AZ132" s="16" t="n"/>
      <c r="BA132" s="16" t="n"/>
      <c r="BB132" s="16" t="n"/>
      <c r="BC132" s="16" t="n"/>
      <c r="BD132" s="16" t="n"/>
      <c r="BE132" s="16" t="n"/>
      <c r="BF132" s="16" t="n"/>
      <c r="BG132" s="16" t="n"/>
      <c r="BH132" s="16" t="n"/>
      <c r="BI132" s="16" t="n"/>
      <c r="BJ132" s="16" t="n"/>
      <c r="BK132" s="16" t="n"/>
      <c r="BL132" s="16" t="n"/>
      <c r="BM132" s="16" t="n"/>
    </row>
    <row r="133">
      <c r="B133" s="13">
        <f>IF($A133="","",IFERROR(INDEX(Members!$G$2:$G$251,MATCH($A133,Members!$A$2:$A$251,0))&amp;"",""))</f>
        <v/>
      </c>
      <c r="C133" s="13">
        <f>IF($A133="","",COUNTIF($F133:$BM133,"x"))</f>
        <v/>
      </c>
      <c r="D133" s="13">
        <f>IF($A133="","",COUNTIF($F133:$BM133,"x")+COUNTIF($F133:$BM133,"a"))</f>
        <v/>
      </c>
      <c r="E133" s="15">
        <f>IF($A133="","",IF($D133=0,"",$C133/$D133))</f>
        <v/>
      </c>
      <c r="F133" s="16" t="n"/>
      <c r="G133" s="16" t="n"/>
      <c r="H133" s="16" t="n"/>
      <c r="I133" s="16" t="n"/>
      <c r="J133" s="16" t="n"/>
      <c r="K133" s="16" t="n"/>
      <c r="L133" s="16" t="n"/>
      <c r="M133" s="16" t="n"/>
      <c r="N133" s="16" t="n"/>
      <c r="O133" s="16" t="n"/>
      <c r="P133" s="16" t="n"/>
      <c r="Q133" s="16" t="n"/>
      <c r="R133" s="16" t="n"/>
      <c r="S133" s="16" t="n"/>
      <c r="T133" s="16" t="n"/>
      <c r="U133" s="16" t="n"/>
      <c r="V133" s="16" t="n"/>
      <c r="W133" s="16" t="n"/>
      <c r="X133" s="16" t="n"/>
      <c r="Y133" s="16" t="n"/>
      <c r="Z133" s="16" t="n"/>
      <c r="AA133" s="16" t="n"/>
      <c r="AB133" s="16" t="n"/>
      <c r="AC133" s="16" t="n"/>
      <c r="AD133" s="16" t="n"/>
      <c r="AE133" s="16" t="n"/>
      <c r="AF133" s="16" t="n"/>
      <c r="AG133" s="16" t="n"/>
      <c r="AH133" s="16" t="n"/>
      <c r="AI133" s="16" t="n"/>
      <c r="AJ133" s="16" t="n"/>
      <c r="AK133" s="16" t="n"/>
      <c r="AL133" s="16" t="n"/>
      <c r="AM133" s="16" t="n"/>
      <c r="AN133" s="16" t="n"/>
      <c r="AO133" s="16" t="n"/>
      <c r="AP133" s="16" t="n"/>
      <c r="AQ133" s="16" t="n"/>
      <c r="AR133" s="16" t="n"/>
      <c r="AS133" s="16" t="n"/>
      <c r="AT133" s="16" t="n"/>
      <c r="AU133" s="16" t="n"/>
      <c r="AV133" s="16" t="n"/>
      <c r="AW133" s="16" t="n"/>
      <c r="AX133" s="16" t="n"/>
      <c r="AY133" s="16" t="n"/>
      <c r="AZ133" s="16" t="n"/>
      <c r="BA133" s="16" t="n"/>
      <c r="BB133" s="16" t="n"/>
      <c r="BC133" s="16" t="n"/>
      <c r="BD133" s="16" t="n"/>
      <c r="BE133" s="16" t="n"/>
      <c r="BF133" s="16" t="n"/>
      <c r="BG133" s="16" t="n"/>
      <c r="BH133" s="16" t="n"/>
      <c r="BI133" s="16" t="n"/>
      <c r="BJ133" s="16" t="n"/>
      <c r="BK133" s="16" t="n"/>
      <c r="BL133" s="16" t="n"/>
      <c r="BM133" s="16" t="n"/>
    </row>
    <row r="134">
      <c r="B134" s="13">
        <f>IF($A134="","",IFERROR(INDEX(Members!$G$2:$G$251,MATCH($A134,Members!$A$2:$A$251,0))&amp;"",""))</f>
        <v/>
      </c>
      <c r="C134" s="13">
        <f>IF($A134="","",COUNTIF($F134:$BM134,"x"))</f>
        <v/>
      </c>
      <c r="D134" s="13">
        <f>IF($A134="","",COUNTIF($F134:$BM134,"x")+COUNTIF($F134:$BM134,"a"))</f>
        <v/>
      </c>
      <c r="E134" s="15">
        <f>IF($A134="","",IF($D134=0,"",$C134/$D134))</f>
        <v/>
      </c>
      <c r="F134" s="16" t="n"/>
      <c r="G134" s="16" t="n"/>
      <c r="H134" s="16" t="n"/>
      <c r="I134" s="16" t="n"/>
      <c r="J134" s="16" t="n"/>
      <c r="K134" s="16" t="n"/>
      <c r="L134" s="16" t="n"/>
      <c r="M134" s="16" t="n"/>
      <c r="N134" s="16" t="n"/>
      <c r="O134" s="16" t="n"/>
      <c r="P134" s="16" t="n"/>
      <c r="Q134" s="16" t="n"/>
      <c r="R134" s="16" t="n"/>
      <c r="S134" s="16" t="n"/>
      <c r="T134" s="16" t="n"/>
      <c r="U134" s="16" t="n"/>
      <c r="V134" s="16" t="n"/>
      <c r="W134" s="16" t="n"/>
      <c r="X134" s="16" t="n"/>
      <c r="Y134" s="16" t="n"/>
      <c r="Z134" s="16" t="n"/>
      <c r="AA134" s="16" t="n"/>
      <c r="AB134" s="16" t="n"/>
      <c r="AC134" s="16" t="n"/>
      <c r="AD134" s="16" t="n"/>
      <c r="AE134" s="16" t="n"/>
      <c r="AF134" s="16" t="n"/>
      <c r="AG134" s="16" t="n"/>
      <c r="AH134" s="16" t="n"/>
      <c r="AI134" s="16" t="n"/>
      <c r="AJ134" s="16" t="n"/>
      <c r="AK134" s="16" t="n"/>
      <c r="AL134" s="16" t="n"/>
      <c r="AM134" s="16" t="n"/>
      <c r="AN134" s="16" t="n"/>
      <c r="AO134" s="16" t="n"/>
      <c r="AP134" s="16" t="n"/>
      <c r="AQ134" s="16" t="n"/>
      <c r="AR134" s="16" t="n"/>
      <c r="AS134" s="16" t="n"/>
      <c r="AT134" s="16" t="n"/>
      <c r="AU134" s="16" t="n"/>
      <c r="AV134" s="16" t="n"/>
      <c r="AW134" s="16" t="n"/>
      <c r="AX134" s="16" t="n"/>
      <c r="AY134" s="16" t="n"/>
      <c r="AZ134" s="16" t="n"/>
      <c r="BA134" s="16" t="n"/>
      <c r="BB134" s="16" t="n"/>
      <c r="BC134" s="16" t="n"/>
      <c r="BD134" s="16" t="n"/>
      <c r="BE134" s="16" t="n"/>
      <c r="BF134" s="16" t="n"/>
      <c r="BG134" s="16" t="n"/>
      <c r="BH134" s="16" t="n"/>
      <c r="BI134" s="16" t="n"/>
      <c r="BJ134" s="16" t="n"/>
      <c r="BK134" s="16" t="n"/>
      <c r="BL134" s="16" t="n"/>
      <c r="BM134" s="16" t="n"/>
    </row>
    <row r="135">
      <c r="B135" s="13">
        <f>IF($A135="","",IFERROR(INDEX(Members!$G$2:$G$251,MATCH($A135,Members!$A$2:$A$251,0))&amp;"",""))</f>
        <v/>
      </c>
      <c r="C135" s="13">
        <f>IF($A135="","",COUNTIF($F135:$BM135,"x"))</f>
        <v/>
      </c>
      <c r="D135" s="13">
        <f>IF($A135="","",COUNTIF($F135:$BM135,"x")+COUNTIF($F135:$BM135,"a"))</f>
        <v/>
      </c>
      <c r="E135" s="15">
        <f>IF($A135="","",IF($D135=0,"",$C135/$D135))</f>
        <v/>
      </c>
      <c r="F135" s="16" t="n"/>
      <c r="G135" s="16" t="n"/>
      <c r="H135" s="16" t="n"/>
      <c r="I135" s="16" t="n"/>
      <c r="J135" s="16" t="n"/>
      <c r="K135" s="16" t="n"/>
      <c r="L135" s="16" t="n"/>
      <c r="M135" s="16" t="n"/>
      <c r="N135" s="16" t="n"/>
      <c r="O135" s="16" t="n"/>
      <c r="P135" s="16" t="n"/>
      <c r="Q135" s="16" t="n"/>
      <c r="R135" s="16" t="n"/>
      <c r="S135" s="16" t="n"/>
      <c r="T135" s="16" t="n"/>
      <c r="U135" s="16" t="n"/>
      <c r="V135" s="16" t="n"/>
      <c r="W135" s="16" t="n"/>
      <c r="X135" s="16" t="n"/>
      <c r="Y135" s="16" t="n"/>
      <c r="Z135" s="16" t="n"/>
      <c r="AA135" s="16" t="n"/>
      <c r="AB135" s="16" t="n"/>
      <c r="AC135" s="16" t="n"/>
      <c r="AD135" s="16" t="n"/>
      <c r="AE135" s="16" t="n"/>
      <c r="AF135" s="16" t="n"/>
      <c r="AG135" s="16" t="n"/>
      <c r="AH135" s="16" t="n"/>
      <c r="AI135" s="16" t="n"/>
      <c r="AJ135" s="16" t="n"/>
      <c r="AK135" s="16" t="n"/>
      <c r="AL135" s="16" t="n"/>
      <c r="AM135" s="16" t="n"/>
      <c r="AN135" s="16" t="n"/>
      <c r="AO135" s="16" t="n"/>
      <c r="AP135" s="16" t="n"/>
      <c r="AQ135" s="16" t="n"/>
      <c r="AR135" s="16" t="n"/>
      <c r="AS135" s="16" t="n"/>
      <c r="AT135" s="16" t="n"/>
      <c r="AU135" s="16" t="n"/>
      <c r="AV135" s="16" t="n"/>
      <c r="AW135" s="16" t="n"/>
      <c r="AX135" s="16" t="n"/>
      <c r="AY135" s="16" t="n"/>
      <c r="AZ135" s="16" t="n"/>
      <c r="BA135" s="16" t="n"/>
      <c r="BB135" s="16" t="n"/>
      <c r="BC135" s="16" t="n"/>
      <c r="BD135" s="16" t="n"/>
      <c r="BE135" s="16" t="n"/>
      <c r="BF135" s="16" t="n"/>
      <c r="BG135" s="16" t="n"/>
      <c r="BH135" s="16" t="n"/>
      <c r="BI135" s="16" t="n"/>
      <c r="BJ135" s="16" t="n"/>
      <c r="BK135" s="16" t="n"/>
      <c r="BL135" s="16" t="n"/>
      <c r="BM135" s="16" t="n"/>
    </row>
    <row r="136">
      <c r="B136" s="13">
        <f>IF($A136="","",IFERROR(INDEX(Members!$G$2:$G$251,MATCH($A136,Members!$A$2:$A$251,0))&amp;"",""))</f>
        <v/>
      </c>
      <c r="C136" s="13">
        <f>IF($A136="","",COUNTIF($F136:$BM136,"x"))</f>
        <v/>
      </c>
      <c r="D136" s="13">
        <f>IF($A136="","",COUNTIF($F136:$BM136,"x")+COUNTIF($F136:$BM136,"a"))</f>
        <v/>
      </c>
      <c r="E136" s="15">
        <f>IF($A136="","",IF($D136=0,"",$C136/$D136))</f>
        <v/>
      </c>
      <c r="F136" s="16" t="n"/>
      <c r="G136" s="16" t="n"/>
      <c r="H136" s="16" t="n"/>
      <c r="I136" s="16" t="n"/>
      <c r="J136" s="16" t="n"/>
      <c r="K136" s="16" t="n"/>
      <c r="L136" s="16" t="n"/>
      <c r="M136" s="16" t="n"/>
      <c r="N136" s="16" t="n"/>
      <c r="O136" s="16" t="n"/>
      <c r="P136" s="16" t="n"/>
      <c r="Q136" s="16" t="n"/>
      <c r="R136" s="16" t="n"/>
      <c r="S136" s="16" t="n"/>
      <c r="T136" s="16" t="n"/>
      <c r="U136" s="16" t="n"/>
      <c r="V136" s="16" t="n"/>
      <c r="W136" s="16" t="n"/>
      <c r="X136" s="16" t="n"/>
      <c r="Y136" s="16" t="n"/>
      <c r="Z136" s="16" t="n"/>
      <c r="AA136" s="16" t="n"/>
      <c r="AB136" s="16" t="n"/>
      <c r="AC136" s="16" t="n"/>
      <c r="AD136" s="16" t="n"/>
      <c r="AE136" s="16" t="n"/>
      <c r="AF136" s="16" t="n"/>
      <c r="AG136" s="16" t="n"/>
      <c r="AH136" s="16" t="n"/>
      <c r="AI136" s="16" t="n"/>
      <c r="AJ136" s="16" t="n"/>
      <c r="AK136" s="16" t="n"/>
      <c r="AL136" s="16" t="n"/>
      <c r="AM136" s="16" t="n"/>
      <c r="AN136" s="16" t="n"/>
      <c r="AO136" s="16" t="n"/>
      <c r="AP136" s="16" t="n"/>
      <c r="AQ136" s="16" t="n"/>
      <c r="AR136" s="16" t="n"/>
      <c r="AS136" s="16" t="n"/>
      <c r="AT136" s="16" t="n"/>
      <c r="AU136" s="16" t="n"/>
      <c r="AV136" s="16" t="n"/>
      <c r="AW136" s="16" t="n"/>
      <c r="AX136" s="16" t="n"/>
      <c r="AY136" s="16" t="n"/>
      <c r="AZ136" s="16" t="n"/>
      <c r="BA136" s="16" t="n"/>
      <c r="BB136" s="16" t="n"/>
      <c r="BC136" s="16" t="n"/>
      <c r="BD136" s="16" t="n"/>
      <c r="BE136" s="16" t="n"/>
      <c r="BF136" s="16" t="n"/>
      <c r="BG136" s="16" t="n"/>
      <c r="BH136" s="16" t="n"/>
      <c r="BI136" s="16" t="n"/>
      <c r="BJ136" s="16" t="n"/>
      <c r="BK136" s="16" t="n"/>
      <c r="BL136" s="16" t="n"/>
      <c r="BM136" s="16" t="n"/>
    </row>
    <row r="137">
      <c r="B137" s="13">
        <f>IF($A137="","",IFERROR(INDEX(Members!$G$2:$G$251,MATCH($A137,Members!$A$2:$A$251,0))&amp;"",""))</f>
        <v/>
      </c>
      <c r="C137" s="13">
        <f>IF($A137="","",COUNTIF($F137:$BM137,"x"))</f>
        <v/>
      </c>
      <c r="D137" s="13">
        <f>IF($A137="","",COUNTIF($F137:$BM137,"x")+COUNTIF($F137:$BM137,"a"))</f>
        <v/>
      </c>
      <c r="E137" s="15">
        <f>IF($A137="","",IF($D137=0,"",$C137/$D137))</f>
        <v/>
      </c>
      <c r="F137" s="16" t="n"/>
      <c r="G137" s="16" t="n"/>
      <c r="H137" s="16" t="n"/>
      <c r="I137" s="16" t="n"/>
      <c r="J137" s="16" t="n"/>
      <c r="K137" s="16" t="n"/>
      <c r="L137" s="16" t="n"/>
      <c r="M137" s="16" t="n"/>
      <c r="N137" s="16" t="n"/>
      <c r="O137" s="16" t="n"/>
      <c r="P137" s="16" t="n"/>
      <c r="Q137" s="16" t="n"/>
      <c r="R137" s="16" t="n"/>
      <c r="S137" s="16" t="n"/>
      <c r="T137" s="16" t="n"/>
      <c r="U137" s="16" t="n"/>
      <c r="V137" s="16" t="n"/>
      <c r="W137" s="16" t="n"/>
      <c r="X137" s="16" t="n"/>
      <c r="Y137" s="16" t="n"/>
      <c r="Z137" s="16" t="n"/>
      <c r="AA137" s="16" t="n"/>
      <c r="AB137" s="16" t="n"/>
      <c r="AC137" s="16" t="n"/>
      <c r="AD137" s="16" t="n"/>
      <c r="AE137" s="16" t="n"/>
      <c r="AF137" s="16" t="n"/>
      <c r="AG137" s="16" t="n"/>
      <c r="AH137" s="16" t="n"/>
      <c r="AI137" s="16" t="n"/>
      <c r="AJ137" s="16" t="n"/>
      <c r="AK137" s="16" t="n"/>
      <c r="AL137" s="16" t="n"/>
      <c r="AM137" s="16" t="n"/>
      <c r="AN137" s="16" t="n"/>
      <c r="AO137" s="16" t="n"/>
      <c r="AP137" s="16" t="n"/>
      <c r="AQ137" s="16" t="n"/>
      <c r="AR137" s="16" t="n"/>
      <c r="AS137" s="16" t="n"/>
      <c r="AT137" s="16" t="n"/>
      <c r="AU137" s="16" t="n"/>
      <c r="AV137" s="16" t="n"/>
      <c r="AW137" s="16" t="n"/>
      <c r="AX137" s="16" t="n"/>
      <c r="AY137" s="16" t="n"/>
      <c r="AZ137" s="16" t="n"/>
      <c r="BA137" s="16" t="n"/>
      <c r="BB137" s="16" t="n"/>
      <c r="BC137" s="16" t="n"/>
      <c r="BD137" s="16" t="n"/>
      <c r="BE137" s="16" t="n"/>
      <c r="BF137" s="16" t="n"/>
      <c r="BG137" s="16" t="n"/>
      <c r="BH137" s="16" t="n"/>
      <c r="BI137" s="16" t="n"/>
      <c r="BJ137" s="16" t="n"/>
      <c r="BK137" s="16" t="n"/>
      <c r="BL137" s="16" t="n"/>
      <c r="BM137" s="16" t="n"/>
    </row>
    <row r="138">
      <c r="B138" s="13">
        <f>IF($A138="","",IFERROR(INDEX(Members!$G$2:$G$251,MATCH($A138,Members!$A$2:$A$251,0))&amp;"",""))</f>
        <v/>
      </c>
      <c r="C138" s="13">
        <f>IF($A138="","",COUNTIF($F138:$BM138,"x"))</f>
        <v/>
      </c>
      <c r="D138" s="13">
        <f>IF($A138="","",COUNTIF($F138:$BM138,"x")+COUNTIF($F138:$BM138,"a"))</f>
        <v/>
      </c>
      <c r="E138" s="15">
        <f>IF($A138="","",IF($D138=0,"",$C138/$D138))</f>
        <v/>
      </c>
      <c r="F138" s="16" t="n"/>
      <c r="G138" s="16" t="n"/>
      <c r="H138" s="16" t="n"/>
      <c r="I138" s="16" t="n"/>
      <c r="J138" s="16" t="n"/>
      <c r="K138" s="16" t="n"/>
      <c r="L138" s="16" t="n"/>
      <c r="M138" s="16" t="n"/>
      <c r="N138" s="16" t="n"/>
      <c r="O138" s="16" t="n"/>
      <c r="P138" s="16" t="n"/>
      <c r="Q138" s="16" t="n"/>
      <c r="R138" s="16" t="n"/>
      <c r="S138" s="16" t="n"/>
      <c r="T138" s="16" t="n"/>
      <c r="U138" s="16" t="n"/>
      <c r="V138" s="16" t="n"/>
      <c r="W138" s="16" t="n"/>
      <c r="X138" s="16" t="n"/>
      <c r="Y138" s="16" t="n"/>
      <c r="Z138" s="16" t="n"/>
      <c r="AA138" s="16" t="n"/>
      <c r="AB138" s="16" t="n"/>
      <c r="AC138" s="16" t="n"/>
      <c r="AD138" s="16" t="n"/>
      <c r="AE138" s="16" t="n"/>
      <c r="AF138" s="16" t="n"/>
      <c r="AG138" s="16" t="n"/>
      <c r="AH138" s="16" t="n"/>
      <c r="AI138" s="16" t="n"/>
      <c r="AJ138" s="16" t="n"/>
      <c r="AK138" s="16" t="n"/>
      <c r="AL138" s="16" t="n"/>
      <c r="AM138" s="16" t="n"/>
      <c r="AN138" s="16" t="n"/>
      <c r="AO138" s="16" t="n"/>
      <c r="AP138" s="16" t="n"/>
      <c r="AQ138" s="16" t="n"/>
      <c r="AR138" s="16" t="n"/>
      <c r="AS138" s="16" t="n"/>
      <c r="AT138" s="16" t="n"/>
      <c r="AU138" s="16" t="n"/>
      <c r="AV138" s="16" t="n"/>
      <c r="AW138" s="16" t="n"/>
      <c r="AX138" s="16" t="n"/>
      <c r="AY138" s="16" t="n"/>
      <c r="AZ138" s="16" t="n"/>
      <c r="BA138" s="16" t="n"/>
      <c r="BB138" s="16" t="n"/>
      <c r="BC138" s="16" t="n"/>
      <c r="BD138" s="16" t="n"/>
      <c r="BE138" s="16" t="n"/>
      <c r="BF138" s="16" t="n"/>
      <c r="BG138" s="16" t="n"/>
      <c r="BH138" s="16" t="n"/>
      <c r="BI138" s="16" t="n"/>
      <c r="BJ138" s="16" t="n"/>
      <c r="BK138" s="16" t="n"/>
      <c r="BL138" s="16" t="n"/>
      <c r="BM138" s="16" t="n"/>
    </row>
    <row r="139">
      <c r="B139" s="13">
        <f>IF($A139="","",IFERROR(INDEX(Members!$G$2:$G$251,MATCH($A139,Members!$A$2:$A$251,0))&amp;"",""))</f>
        <v/>
      </c>
      <c r="C139" s="13">
        <f>IF($A139="","",COUNTIF($F139:$BM139,"x"))</f>
        <v/>
      </c>
      <c r="D139" s="13">
        <f>IF($A139="","",COUNTIF($F139:$BM139,"x")+COUNTIF($F139:$BM139,"a"))</f>
        <v/>
      </c>
      <c r="E139" s="15">
        <f>IF($A139="","",IF($D139=0,"",$C139/$D139))</f>
        <v/>
      </c>
      <c r="F139" s="16" t="n"/>
      <c r="G139" s="16" t="n"/>
      <c r="H139" s="16" t="n"/>
      <c r="I139" s="16" t="n"/>
      <c r="J139" s="16" t="n"/>
      <c r="K139" s="16" t="n"/>
      <c r="L139" s="16" t="n"/>
      <c r="M139" s="16" t="n"/>
      <c r="N139" s="16" t="n"/>
      <c r="O139" s="16" t="n"/>
      <c r="P139" s="16" t="n"/>
      <c r="Q139" s="16" t="n"/>
      <c r="R139" s="16" t="n"/>
      <c r="S139" s="16" t="n"/>
      <c r="T139" s="16" t="n"/>
      <c r="U139" s="16" t="n"/>
      <c r="V139" s="16" t="n"/>
      <c r="W139" s="16" t="n"/>
      <c r="X139" s="16" t="n"/>
      <c r="Y139" s="16" t="n"/>
      <c r="Z139" s="16" t="n"/>
      <c r="AA139" s="16" t="n"/>
      <c r="AB139" s="16" t="n"/>
      <c r="AC139" s="16" t="n"/>
      <c r="AD139" s="16" t="n"/>
      <c r="AE139" s="16" t="n"/>
      <c r="AF139" s="16" t="n"/>
      <c r="AG139" s="16" t="n"/>
      <c r="AH139" s="16" t="n"/>
      <c r="AI139" s="16" t="n"/>
      <c r="AJ139" s="16" t="n"/>
      <c r="AK139" s="16" t="n"/>
      <c r="AL139" s="16" t="n"/>
      <c r="AM139" s="16" t="n"/>
      <c r="AN139" s="16" t="n"/>
      <c r="AO139" s="16" t="n"/>
      <c r="AP139" s="16" t="n"/>
      <c r="AQ139" s="16" t="n"/>
      <c r="AR139" s="16" t="n"/>
      <c r="AS139" s="16" t="n"/>
      <c r="AT139" s="16" t="n"/>
      <c r="AU139" s="16" t="n"/>
      <c r="AV139" s="16" t="n"/>
      <c r="AW139" s="16" t="n"/>
      <c r="AX139" s="16" t="n"/>
      <c r="AY139" s="16" t="n"/>
      <c r="AZ139" s="16" t="n"/>
      <c r="BA139" s="16" t="n"/>
      <c r="BB139" s="16" t="n"/>
      <c r="BC139" s="16" t="n"/>
      <c r="BD139" s="16" t="n"/>
      <c r="BE139" s="16" t="n"/>
      <c r="BF139" s="16" t="n"/>
      <c r="BG139" s="16" t="n"/>
      <c r="BH139" s="16" t="n"/>
      <c r="BI139" s="16" t="n"/>
      <c r="BJ139" s="16" t="n"/>
      <c r="BK139" s="16" t="n"/>
      <c r="BL139" s="16" t="n"/>
      <c r="BM139" s="16" t="n"/>
    </row>
    <row r="140">
      <c r="B140" s="13">
        <f>IF($A140="","",IFERROR(INDEX(Members!$G$2:$G$251,MATCH($A140,Members!$A$2:$A$251,0))&amp;"",""))</f>
        <v/>
      </c>
      <c r="C140" s="13">
        <f>IF($A140="","",COUNTIF($F140:$BM140,"x"))</f>
        <v/>
      </c>
      <c r="D140" s="13">
        <f>IF($A140="","",COUNTIF($F140:$BM140,"x")+COUNTIF($F140:$BM140,"a"))</f>
        <v/>
      </c>
      <c r="E140" s="15">
        <f>IF($A140="","",IF($D140=0,"",$C140/$D140))</f>
        <v/>
      </c>
      <c r="F140" s="16" t="n"/>
      <c r="G140" s="16" t="n"/>
      <c r="H140" s="16" t="n"/>
      <c r="I140" s="16" t="n"/>
      <c r="J140" s="16" t="n"/>
      <c r="K140" s="16" t="n"/>
      <c r="L140" s="16" t="n"/>
      <c r="M140" s="16" t="n"/>
      <c r="N140" s="16" t="n"/>
      <c r="O140" s="16" t="n"/>
      <c r="P140" s="16" t="n"/>
      <c r="Q140" s="16" t="n"/>
      <c r="R140" s="16" t="n"/>
      <c r="S140" s="16" t="n"/>
      <c r="T140" s="16" t="n"/>
      <c r="U140" s="16" t="n"/>
      <c r="V140" s="16" t="n"/>
      <c r="W140" s="16" t="n"/>
      <c r="X140" s="16" t="n"/>
      <c r="Y140" s="16" t="n"/>
      <c r="Z140" s="16" t="n"/>
      <c r="AA140" s="16" t="n"/>
      <c r="AB140" s="16" t="n"/>
      <c r="AC140" s="16" t="n"/>
      <c r="AD140" s="16" t="n"/>
      <c r="AE140" s="16" t="n"/>
      <c r="AF140" s="16" t="n"/>
      <c r="AG140" s="16" t="n"/>
      <c r="AH140" s="16" t="n"/>
      <c r="AI140" s="16" t="n"/>
      <c r="AJ140" s="16" t="n"/>
      <c r="AK140" s="16" t="n"/>
      <c r="AL140" s="16" t="n"/>
      <c r="AM140" s="16" t="n"/>
      <c r="AN140" s="16" t="n"/>
      <c r="AO140" s="16" t="n"/>
      <c r="AP140" s="16" t="n"/>
      <c r="AQ140" s="16" t="n"/>
      <c r="AR140" s="16" t="n"/>
      <c r="AS140" s="16" t="n"/>
      <c r="AT140" s="16" t="n"/>
      <c r="AU140" s="16" t="n"/>
      <c r="AV140" s="16" t="n"/>
      <c r="AW140" s="16" t="n"/>
      <c r="AX140" s="16" t="n"/>
      <c r="AY140" s="16" t="n"/>
      <c r="AZ140" s="16" t="n"/>
      <c r="BA140" s="16" t="n"/>
      <c r="BB140" s="16" t="n"/>
      <c r="BC140" s="16" t="n"/>
      <c r="BD140" s="16" t="n"/>
      <c r="BE140" s="16" t="n"/>
      <c r="BF140" s="16" t="n"/>
      <c r="BG140" s="16" t="n"/>
      <c r="BH140" s="16" t="n"/>
      <c r="BI140" s="16" t="n"/>
      <c r="BJ140" s="16" t="n"/>
      <c r="BK140" s="16" t="n"/>
      <c r="BL140" s="16" t="n"/>
      <c r="BM140" s="16" t="n"/>
    </row>
    <row r="141">
      <c r="B141" s="13">
        <f>IF($A141="","",IFERROR(INDEX(Members!$G$2:$G$251,MATCH($A141,Members!$A$2:$A$251,0))&amp;"",""))</f>
        <v/>
      </c>
      <c r="C141" s="13">
        <f>IF($A141="","",COUNTIF($F141:$BM141,"x"))</f>
        <v/>
      </c>
      <c r="D141" s="13">
        <f>IF($A141="","",COUNTIF($F141:$BM141,"x")+COUNTIF($F141:$BM141,"a"))</f>
        <v/>
      </c>
      <c r="E141" s="15">
        <f>IF($A141="","",IF($D141=0,"",$C141/$D141))</f>
        <v/>
      </c>
      <c r="F141" s="16" t="n"/>
      <c r="G141" s="16" t="n"/>
      <c r="H141" s="16" t="n"/>
      <c r="I141" s="16" t="n"/>
      <c r="J141" s="16" t="n"/>
      <c r="K141" s="16" t="n"/>
      <c r="L141" s="16" t="n"/>
      <c r="M141" s="16" t="n"/>
      <c r="N141" s="16" t="n"/>
      <c r="O141" s="16" t="n"/>
      <c r="P141" s="16" t="n"/>
      <c r="Q141" s="16" t="n"/>
      <c r="R141" s="16" t="n"/>
      <c r="S141" s="16" t="n"/>
      <c r="T141" s="16" t="n"/>
      <c r="U141" s="16" t="n"/>
      <c r="V141" s="16" t="n"/>
      <c r="W141" s="16" t="n"/>
      <c r="X141" s="16" t="n"/>
      <c r="Y141" s="16" t="n"/>
      <c r="Z141" s="16" t="n"/>
      <c r="AA141" s="16" t="n"/>
      <c r="AB141" s="16" t="n"/>
      <c r="AC141" s="16" t="n"/>
      <c r="AD141" s="16" t="n"/>
      <c r="AE141" s="16" t="n"/>
      <c r="AF141" s="16" t="n"/>
      <c r="AG141" s="16" t="n"/>
      <c r="AH141" s="16" t="n"/>
      <c r="AI141" s="16" t="n"/>
      <c r="AJ141" s="16" t="n"/>
      <c r="AK141" s="16" t="n"/>
      <c r="AL141" s="16" t="n"/>
      <c r="AM141" s="16" t="n"/>
      <c r="AN141" s="16" t="n"/>
      <c r="AO141" s="16" t="n"/>
      <c r="AP141" s="16" t="n"/>
      <c r="AQ141" s="16" t="n"/>
      <c r="AR141" s="16" t="n"/>
      <c r="AS141" s="16" t="n"/>
      <c r="AT141" s="16" t="n"/>
      <c r="AU141" s="16" t="n"/>
      <c r="AV141" s="16" t="n"/>
      <c r="AW141" s="16" t="n"/>
      <c r="AX141" s="16" t="n"/>
      <c r="AY141" s="16" t="n"/>
      <c r="AZ141" s="16" t="n"/>
      <c r="BA141" s="16" t="n"/>
      <c r="BB141" s="16" t="n"/>
      <c r="BC141" s="16" t="n"/>
      <c r="BD141" s="16" t="n"/>
      <c r="BE141" s="16" t="n"/>
      <c r="BF141" s="16" t="n"/>
      <c r="BG141" s="16" t="n"/>
      <c r="BH141" s="16" t="n"/>
      <c r="BI141" s="16" t="n"/>
      <c r="BJ141" s="16" t="n"/>
      <c r="BK141" s="16" t="n"/>
      <c r="BL141" s="16" t="n"/>
      <c r="BM141" s="16" t="n"/>
    </row>
    <row r="142">
      <c r="B142" s="13">
        <f>IF($A142="","",IFERROR(INDEX(Members!$G$2:$G$251,MATCH($A142,Members!$A$2:$A$251,0))&amp;"",""))</f>
        <v/>
      </c>
      <c r="C142" s="13">
        <f>IF($A142="","",COUNTIF($F142:$BM142,"x"))</f>
        <v/>
      </c>
      <c r="D142" s="13">
        <f>IF($A142="","",COUNTIF($F142:$BM142,"x")+COUNTIF($F142:$BM142,"a"))</f>
        <v/>
      </c>
      <c r="E142" s="15">
        <f>IF($A142="","",IF($D142=0,"",$C142/$D142))</f>
        <v/>
      </c>
      <c r="F142" s="16" t="n"/>
      <c r="G142" s="16" t="n"/>
      <c r="H142" s="16" t="n"/>
      <c r="I142" s="16" t="n"/>
      <c r="J142" s="16" t="n"/>
      <c r="K142" s="16" t="n"/>
      <c r="L142" s="16" t="n"/>
      <c r="M142" s="16" t="n"/>
      <c r="N142" s="16" t="n"/>
      <c r="O142" s="16" t="n"/>
      <c r="P142" s="16" t="n"/>
      <c r="Q142" s="16" t="n"/>
      <c r="R142" s="16" t="n"/>
      <c r="S142" s="16" t="n"/>
      <c r="T142" s="16" t="n"/>
      <c r="U142" s="16" t="n"/>
      <c r="V142" s="16" t="n"/>
      <c r="W142" s="16" t="n"/>
      <c r="X142" s="16" t="n"/>
      <c r="Y142" s="16" t="n"/>
      <c r="Z142" s="16" t="n"/>
      <c r="AA142" s="16" t="n"/>
      <c r="AB142" s="16" t="n"/>
      <c r="AC142" s="16" t="n"/>
      <c r="AD142" s="16" t="n"/>
      <c r="AE142" s="16" t="n"/>
      <c r="AF142" s="16" t="n"/>
      <c r="AG142" s="16" t="n"/>
      <c r="AH142" s="16" t="n"/>
      <c r="AI142" s="16" t="n"/>
      <c r="AJ142" s="16" t="n"/>
      <c r="AK142" s="16" t="n"/>
      <c r="AL142" s="16" t="n"/>
      <c r="AM142" s="16" t="n"/>
      <c r="AN142" s="16" t="n"/>
      <c r="AO142" s="16" t="n"/>
      <c r="AP142" s="16" t="n"/>
      <c r="AQ142" s="16" t="n"/>
      <c r="AR142" s="16" t="n"/>
      <c r="AS142" s="16" t="n"/>
      <c r="AT142" s="16" t="n"/>
      <c r="AU142" s="16" t="n"/>
      <c r="AV142" s="16" t="n"/>
      <c r="AW142" s="16" t="n"/>
      <c r="AX142" s="16" t="n"/>
      <c r="AY142" s="16" t="n"/>
      <c r="AZ142" s="16" t="n"/>
      <c r="BA142" s="16" t="n"/>
      <c r="BB142" s="16" t="n"/>
      <c r="BC142" s="16" t="n"/>
      <c r="BD142" s="16" t="n"/>
      <c r="BE142" s="16" t="n"/>
      <c r="BF142" s="16" t="n"/>
      <c r="BG142" s="16" t="n"/>
      <c r="BH142" s="16" t="n"/>
      <c r="BI142" s="16" t="n"/>
      <c r="BJ142" s="16" t="n"/>
      <c r="BK142" s="16" t="n"/>
      <c r="BL142" s="16" t="n"/>
      <c r="BM142" s="16" t="n"/>
    </row>
    <row r="143">
      <c r="B143" s="13">
        <f>IF($A143="","",IFERROR(INDEX(Members!$G$2:$G$251,MATCH($A143,Members!$A$2:$A$251,0))&amp;"",""))</f>
        <v/>
      </c>
      <c r="C143" s="13">
        <f>IF($A143="","",COUNTIF($F143:$BM143,"x"))</f>
        <v/>
      </c>
      <c r="D143" s="13">
        <f>IF($A143="","",COUNTIF($F143:$BM143,"x")+COUNTIF($F143:$BM143,"a"))</f>
        <v/>
      </c>
      <c r="E143" s="15">
        <f>IF($A143="","",IF($D143=0,"",$C143/$D143))</f>
        <v/>
      </c>
      <c r="F143" s="16" t="n"/>
      <c r="G143" s="16" t="n"/>
      <c r="H143" s="16" t="n"/>
      <c r="I143" s="16" t="n"/>
      <c r="J143" s="16" t="n"/>
      <c r="K143" s="16" t="n"/>
      <c r="L143" s="16" t="n"/>
      <c r="M143" s="16" t="n"/>
      <c r="N143" s="16" t="n"/>
      <c r="O143" s="16" t="n"/>
      <c r="P143" s="16" t="n"/>
      <c r="Q143" s="16" t="n"/>
      <c r="R143" s="16" t="n"/>
      <c r="S143" s="16" t="n"/>
      <c r="T143" s="16" t="n"/>
      <c r="U143" s="16" t="n"/>
      <c r="V143" s="16" t="n"/>
      <c r="W143" s="16" t="n"/>
      <c r="X143" s="16" t="n"/>
      <c r="Y143" s="16" t="n"/>
      <c r="Z143" s="16" t="n"/>
      <c r="AA143" s="16" t="n"/>
      <c r="AB143" s="16" t="n"/>
      <c r="AC143" s="16" t="n"/>
      <c r="AD143" s="16" t="n"/>
      <c r="AE143" s="16" t="n"/>
      <c r="AF143" s="16" t="n"/>
      <c r="AG143" s="16" t="n"/>
      <c r="AH143" s="16" t="n"/>
      <c r="AI143" s="16" t="n"/>
      <c r="AJ143" s="16" t="n"/>
      <c r="AK143" s="16" t="n"/>
      <c r="AL143" s="16" t="n"/>
      <c r="AM143" s="16" t="n"/>
      <c r="AN143" s="16" t="n"/>
      <c r="AO143" s="16" t="n"/>
      <c r="AP143" s="16" t="n"/>
      <c r="AQ143" s="16" t="n"/>
      <c r="AR143" s="16" t="n"/>
      <c r="AS143" s="16" t="n"/>
      <c r="AT143" s="16" t="n"/>
      <c r="AU143" s="16" t="n"/>
      <c r="AV143" s="16" t="n"/>
      <c r="AW143" s="16" t="n"/>
      <c r="AX143" s="16" t="n"/>
      <c r="AY143" s="16" t="n"/>
      <c r="AZ143" s="16" t="n"/>
      <c r="BA143" s="16" t="n"/>
      <c r="BB143" s="16" t="n"/>
      <c r="BC143" s="16" t="n"/>
      <c r="BD143" s="16" t="n"/>
      <c r="BE143" s="16" t="n"/>
      <c r="BF143" s="16" t="n"/>
      <c r="BG143" s="16" t="n"/>
      <c r="BH143" s="16" t="n"/>
      <c r="BI143" s="16" t="n"/>
      <c r="BJ143" s="16" t="n"/>
      <c r="BK143" s="16" t="n"/>
      <c r="BL143" s="16" t="n"/>
      <c r="BM143" s="16" t="n"/>
    </row>
    <row r="144">
      <c r="B144" s="13">
        <f>IF($A144="","",IFERROR(INDEX(Members!$G$2:$G$251,MATCH($A144,Members!$A$2:$A$251,0))&amp;"",""))</f>
        <v/>
      </c>
      <c r="C144" s="13">
        <f>IF($A144="","",COUNTIF($F144:$BM144,"x"))</f>
        <v/>
      </c>
      <c r="D144" s="13">
        <f>IF($A144="","",COUNTIF($F144:$BM144,"x")+COUNTIF($F144:$BM144,"a"))</f>
        <v/>
      </c>
      <c r="E144" s="15">
        <f>IF($A144="","",IF($D144=0,"",$C144/$D144))</f>
        <v/>
      </c>
      <c r="F144" s="16" t="n"/>
      <c r="G144" s="16" t="n"/>
      <c r="H144" s="16" t="n"/>
      <c r="I144" s="16" t="n"/>
      <c r="J144" s="16" t="n"/>
      <c r="K144" s="16" t="n"/>
      <c r="L144" s="16" t="n"/>
      <c r="M144" s="16" t="n"/>
      <c r="N144" s="16" t="n"/>
      <c r="O144" s="16" t="n"/>
      <c r="P144" s="16" t="n"/>
      <c r="Q144" s="16" t="n"/>
      <c r="R144" s="16" t="n"/>
      <c r="S144" s="16" t="n"/>
      <c r="T144" s="16" t="n"/>
      <c r="U144" s="16" t="n"/>
      <c r="V144" s="16" t="n"/>
      <c r="W144" s="16" t="n"/>
      <c r="X144" s="16" t="n"/>
      <c r="Y144" s="16" t="n"/>
      <c r="Z144" s="16" t="n"/>
      <c r="AA144" s="16" t="n"/>
      <c r="AB144" s="16" t="n"/>
      <c r="AC144" s="16" t="n"/>
      <c r="AD144" s="16" t="n"/>
      <c r="AE144" s="16" t="n"/>
      <c r="AF144" s="16" t="n"/>
      <c r="AG144" s="16" t="n"/>
      <c r="AH144" s="16" t="n"/>
      <c r="AI144" s="16" t="n"/>
      <c r="AJ144" s="16" t="n"/>
      <c r="AK144" s="16" t="n"/>
      <c r="AL144" s="16" t="n"/>
      <c r="AM144" s="16" t="n"/>
      <c r="AN144" s="16" t="n"/>
      <c r="AO144" s="16" t="n"/>
      <c r="AP144" s="16" t="n"/>
      <c r="AQ144" s="16" t="n"/>
      <c r="AR144" s="16" t="n"/>
      <c r="AS144" s="16" t="n"/>
      <c r="AT144" s="16" t="n"/>
      <c r="AU144" s="16" t="n"/>
      <c r="AV144" s="16" t="n"/>
      <c r="AW144" s="16" t="n"/>
      <c r="AX144" s="16" t="n"/>
      <c r="AY144" s="16" t="n"/>
      <c r="AZ144" s="16" t="n"/>
      <c r="BA144" s="16" t="n"/>
      <c r="BB144" s="16" t="n"/>
      <c r="BC144" s="16" t="n"/>
      <c r="BD144" s="16" t="n"/>
      <c r="BE144" s="16" t="n"/>
      <c r="BF144" s="16" t="n"/>
      <c r="BG144" s="16" t="n"/>
      <c r="BH144" s="16" t="n"/>
      <c r="BI144" s="16" t="n"/>
      <c r="BJ144" s="16" t="n"/>
      <c r="BK144" s="16" t="n"/>
      <c r="BL144" s="16" t="n"/>
      <c r="BM144" s="16" t="n"/>
    </row>
    <row r="145">
      <c r="B145" s="13">
        <f>IF($A145="","",IFERROR(INDEX(Members!$G$2:$G$251,MATCH($A145,Members!$A$2:$A$251,0))&amp;"",""))</f>
        <v/>
      </c>
      <c r="C145" s="13">
        <f>IF($A145="","",COUNTIF($F145:$BM145,"x"))</f>
        <v/>
      </c>
      <c r="D145" s="13">
        <f>IF($A145="","",COUNTIF($F145:$BM145,"x")+COUNTIF($F145:$BM145,"a"))</f>
        <v/>
      </c>
      <c r="E145" s="15">
        <f>IF($A145="","",IF($D145=0,"",$C145/$D145))</f>
        <v/>
      </c>
      <c r="F145" s="16" t="n"/>
      <c r="G145" s="16" t="n"/>
      <c r="H145" s="16" t="n"/>
      <c r="I145" s="16" t="n"/>
      <c r="J145" s="16" t="n"/>
      <c r="K145" s="16" t="n"/>
      <c r="L145" s="16" t="n"/>
      <c r="M145" s="16" t="n"/>
      <c r="N145" s="16" t="n"/>
      <c r="O145" s="16" t="n"/>
      <c r="P145" s="16" t="n"/>
      <c r="Q145" s="16" t="n"/>
      <c r="R145" s="16" t="n"/>
      <c r="S145" s="16" t="n"/>
      <c r="T145" s="16" t="n"/>
      <c r="U145" s="16" t="n"/>
      <c r="V145" s="16" t="n"/>
      <c r="W145" s="16" t="n"/>
      <c r="X145" s="16" t="n"/>
      <c r="Y145" s="16" t="n"/>
      <c r="Z145" s="16" t="n"/>
      <c r="AA145" s="16" t="n"/>
      <c r="AB145" s="16" t="n"/>
      <c r="AC145" s="16" t="n"/>
      <c r="AD145" s="16" t="n"/>
      <c r="AE145" s="16" t="n"/>
      <c r="AF145" s="16" t="n"/>
      <c r="AG145" s="16" t="n"/>
      <c r="AH145" s="16" t="n"/>
      <c r="AI145" s="16" t="n"/>
      <c r="AJ145" s="16" t="n"/>
      <c r="AK145" s="16" t="n"/>
      <c r="AL145" s="16" t="n"/>
      <c r="AM145" s="16" t="n"/>
      <c r="AN145" s="16" t="n"/>
      <c r="AO145" s="16" t="n"/>
      <c r="AP145" s="16" t="n"/>
      <c r="AQ145" s="16" t="n"/>
      <c r="AR145" s="16" t="n"/>
      <c r="AS145" s="16" t="n"/>
      <c r="AT145" s="16" t="n"/>
      <c r="AU145" s="16" t="n"/>
      <c r="AV145" s="16" t="n"/>
      <c r="AW145" s="16" t="n"/>
      <c r="AX145" s="16" t="n"/>
      <c r="AY145" s="16" t="n"/>
      <c r="AZ145" s="16" t="n"/>
      <c r="BA145" s="16" t="n"/>
      <c r="BB145" s="16" t="n"/>
      <c r="BC145" s="16" t="n"/>
      <c r="BD145" s="16" t="n"/>
      <c r="BE145" s="16" t="n"/>
      <c r="BF145" s="16" t="n"/>
      <c r="BG145" s="16" t="n"/>
      <c r="BH145" s="16" t="n"/>
      <c r="BI145" s="16" t="n"/>
      <c r="BJ145" s="16" t="n"/>
      <c r="BK145" s="16" t="n"/>
      <c r="BL145" s="16" t="n"/>
      <c r="BM145" s="16" t="n"/>
    </row>
    <row r="146">
      <c r="B146" s="13">
        <f>IF($A146="","",IFERROR(INDEX(Members!$G$2:$G$251,MATCH($A146,Members!$A$2:$A$251,0))&amp;"",""))</f>
        <v/>
      </c>
      <c r="C146" s="13">
        <f>IF($A146="","",COUNTIF($F146:$BM146,"x"))</f>
        <v/>
      </c>
      <c r="D146" s="13">
        <f>IF($A146="","",COUNTIF($F146:$BM146,"x")+COUNTIF($F146:$BM146,"a"))</f>
        <v/>
      </c>
      <c r="E146" s="15">
        <f>IF($A146="","",IF($D146=0,"",$C146/$D146))</f>
        <v/>
      </c>
      <c r="F146" s="16" t="n"/>
      <c r="G146" s="16" t="n"/>
      <c r="H146" s="16" t="n"/>
      <c r="I146" s="16" t="n"/>
      <c r="J146" s="16" t="n"/>
      <c r="K146" s="16" t="n"/>
      <c r="L146" s="16" t="n"/>
      <c r="M146" s="16" t="n"/>
      <c r="N146" s="16" t="n"/>
      <c r="O146" s="16" t="n"/>
      <c r="P146" s="16" t="n"/>
      <c r="Q146" s="16" t="n"/>
      <c r="R146" s="16" t="n"/>
      <c r="S146" s="16" t="n"/>
      <c r="T146" s="16" t="n"/>
      <c r="U146" s="16" t="n"/>
      <c r="V146" s="16" t="n"/>
      <c r="W146" s="16" t="n"/>
      <c r="X146" s="16" t="n"/>
      <c r="Y146" s="16" t="n"/>
      <c r="Z146" s="16" t="n"/>
      <c r="AA146" s="16" t="n"/>
      <c r="AB146" s="16" t="n"/>
      <c r="AC146" s="16" t="n"/>
      <c r="AD146" s="16" t="n"/>
      <c r="AE146" s="16" t="n"/>
      <c r="AF146" s="16" t="n"/>
      <c r="AG146" s="16" t="n"/>
      <c r="AH146" s="16" t="n"/>
      <c r="AI146" s="16" t="n"/>
      <c r="AJ146" s="16" t="n"/>
      <c r="AK146" s="16" t="n"/>
      <c r="AL146" s="16" t="n"/>
      <c r="AM146" s="16" t="n"/>
      <c r="AN146" s="16" t="n"/>
      <c r="AO146" s="16" t="n"/>
      <c r="AP146" s="16" t="n"/>
      <c r="AQ146" s="16" t="n"/>
      <c r="AR146" s="16" t="n"/>
      <c r="AS146" s="16" t="n"/>
      <c r="AT146" s="16" t="n"/>
      <c r="AU146" s="16" t="n"/>
      <c r="AV146" s="16" t="n"/>
      <c r="AW146" s="16" t="n"/>
      <c r="AX146" s="16" t="n"/>
      <c r="AY146" s="16" t="n"/>
      <c r="AZ146" s="16" t="n"/>
      <c r="BA146" s="16" t="n"/>
      <c r="BB146" s="16" t="n"/>
      <c r="BC146" s="16" t="n"/>
      <c r="BD146" s="16" t="n"/>
      <c r="BE146" s="16" t="n"/>
      <c r="BF146" s="16" t="n"/>
      <c r="BG146" s="16" t="n"/>
      <c r="BH146" s="16" t="n"/>
      <c r="BI146" s="16" t="n"/>
      <c r="BJ146" s="16" t="n"/>
      <c r="BK146" s="16" t="n"/>
      <c r="BL146" s="16" t="n"/>
      <c r="BM146" s="16" t="n"/>
    </row>
    <row r="147">
      <c r="B147" s="13">
        <f>IF($A147="","",IFERROR(INDEX(Members!$G$2:$G$251,MATCH($A147,Members!$A$2:$A$251,0))&amp;"",""))</f>
        <v/>
      </c>
      <c r="C147" s="13">
        <f>IF($A147="","",COUNTIF($F147:$BM147,"x"))</f>
        <v/>
      </c>
      <c r="D147" s="13">
        <f>IF($A147="","",COUNTIF($F147:$BM147,"x")+COUNTIF($F147:$BM147,"a"))</f>
        <v/>
      </c>
      <c r="E147" s="15">
        <f>IF($A147="","",IF($D147=0,"",$C147/$D147))</f>
        <v/>
      </c>
      <c r="F147" s="16" t="n"/>
      <c r="G147" s="16" t="n"/>
      <c r="H147" s="16" t="n"/>
      <c r="I147" s="16" t="n"/>
      <c r="J147" s="16" t="n"/>
      <c r="K147" s="16" t="n"/>
      <c r="L147" s="16" t="n"/>
      <c r="M147" s="16" t="n"/>
      <c r="N147" s="16" t="n"/>
      <c r="O147" s="16" t="n"/>
      <c r="P147" s="16" t="n"/>
      <c r="Q147" s="16" t="n"/>
      <c r="R147" s="16" t="n"/>
      <c r="S147" s="16" t="n"/>
      <c r="T147" s="16" t="n"/>
      <c r="U147" s="16" t="n"/>
      <c r="V147" s="16" t="n"/>
      <c r="W147" s="16" t="n"/>
      <c r="X147" s="16" t="n"/>
      <c r="Y147" s="16" t="n"/>
      <c r="Z147" s="16" t="n"/>
      <c r="AA147" s="16" t="n"/>
      <c r="AB147" s="16" t="n"/>
      <c r="AC147" s="16" t="n"/>
      <c r="AD147" s="16" t="n"/>
      <c r="AE147" s="16" t="n"/>
      <c r="AF147" s="16" t="n"/>
      <c r="AG147" s="16" t="n"/>
      <c r="AH147" s="16" t="n"/>
      <c r="AI147" s="16" t="n"/>
      <c r="AJ147" s="16" t="n"/>
      <c r="AK147" s="16" t="n"/>
      <c r="AL147" s="16" t="n"/>
      <c r="AM147" s="16" t="n"/>
      <c r="AN147" s="16" t="n"/>
      <c r="AO147" s="16" t="n"/>
      <c r="AP147" s="16" t="n"/>
      <c r="AQ147" s="16" t="n"/>
      <c r="AR147" s="16" t="n"/>
      <c r="AS147" s="16" t="n"/>
      <c r="AT147" s="16" t="n"/>
      <c r="AU147" s="16" t="n"/>
      <c r="AV147" s="16" t="n"/>
      <c r="AW147" s="16" t="n"/>
      <c r="AX147" s="16" t="n"/>
      <c r="AY147" s="16" t="n"/>
      <c r="AZ147" s="16" t="n"/>
      <c r="BA147" s="16" t="n"/>
      <c r="BB147" s="16" t="n"/>
      <c r="BC147" s="16" t="n"/>
      <c r="BD147" s="16" t="n"/>
      <c r="BE147" s="16" t="n"/>
      <c r="BF147" s="16" t="n"/>
      <c r="BG147" s="16" t="n"/>
      <c r="BH147" s="16" t="n"/>
      <c r="BI147" s="16" t="n"/>
      <c r="BJ147" s="16" t="n"/>
      <c r="BK147" s="16" t="n"/>
      <c r="BL147" s="16" t="n"/>
      <c r="BM147" s="16" t="n"/>
    </row>
    <row r="148">
      <c r="B148" s="13">
        <f>IF($A148="","",IFERROR(INDEX(Members!$G$2:$G$251,MATCH($A148,Members!$A$2:$A$251,0))&amp;"",""))</f>
        <v/>
      </c>
      <c r="C148" s="13">
        <f>IF($A148="","",COUNTIF($F148:$BM148,"x"))</f>
        <v/>
      </c>
      <c r="D148" s="13">
        <f>IF($A148="","",COUNTIF($F148:$BM148,"x")+COUNTIF($F148:$BM148,"a"))</f>
        <v/>
      </c>
      <c r="E148" s="15">
        <f>IF($A148="","",IF($D148=0,"",$C148/$D148))</f>
        <v/>
      </c>
      <c r="F148" s="16" t="n"/>
      <c r="G148" s="16" t="n"/>
      <c r="H148" s="16" t="n"/>
      <c r="I148" s="16" t="n"/>
      <c r="J148" s="16" t="n"/>
      <c r="K148" s="16" t="n"/>
      <c r="L148" s="16" t="n"/>
      <c r="M148" s="16" t="n"/>
      <c r="N148" s="16" t="n"/>
      <c r="O148" s="16" t="n"/>
      <c r="P148" s="16" t="n"/>
      <c r="Q148" s="16" t="n"/>
      <c r="R148" s="16" t="n"/>
      <c r="S148" s="16" t="n"/>
      <c r="T148" s="16" t="n"/>
      <c r="U148" s="16" t="n"/>
      <c r="V148" s="16" t="n"/>
      <c r="W148" s="16" t="n"/>
      <c r="X148" s="16" t="n"/>
      <c r="Y148" s="16" t="n"/>
      <c r="Z148" s="16" t="n"/>
      <c r="AA148" s="16" t="n"/>
      <c r="AB148" s="16" t="n"/>
      <c r="AC148" s="16" t="n"/>
      <c r="AD148" s="16" t="n"/>
      <c r="AE148" s="16" t="n"/>
      <c r="AF148" s="16" t="n"/>
      <c r="AG148" s="16" t="n"/>
      <c r="AH148" s="16" t="n"/>
      <c r="AI148" s="16" t="n"/>
      <c r="AJ148" s="16" t="n"/>
      <c r="AK148" s="16" t="n"/>
      <c r="AL148" s="16" t="n"/>
      <c r="AM148" s="16" t="n"/>
      <c r="AN148" s="16" t="n"/>
      <c r="AO148" s="16" t="n"/>
      <c r="AP148" s="16" t="n"/>
      <c r="AQ148" s="16" t="n"/>
      <c r="AR148" s="16" t="n"/>
      <c r="AS148" s="16" t="n"/>
      <c r="AT148" s="16" t="n"/>
      <c r="AU148" s="16" t="n"/>
      <c r="AV148" s="16" t="n"/>
      <c r="AW148" s="16" t="n"/>
      <c r="AX148" s="16" t="n"/>
      <c r="AY148" s="16" t="n"/>
      <c r="AZ148" s="16" t="n"/>
      <c r="BA148" s="16" t="n"/>
      <c r="BB148" s="16" t="n"/>
      <c r="BC148" s="16" t="n"/>
      <c r="BD148" s="16" t="n"/>
      <c r="BE148" s="16" t="n"/>
      <c r="BF148" s="16" t="n"/>
      <c r="BG148" s="16" t="n"/>
      <c r="BH148" s="16" t="n"/>
      <c r="BI148" s="16" t="n"/>
      <c r="BJ148" s="16" t="n"/>
      <c r="BK148" s="16" t="n"/>
      <c r="BL148" s="16" t="n"/>
      <c r="BM148" s="16" t="n"/>
    </row>
    <row r="149">
      <c r="B149" s="13">
        <f>IF($A149="","",IFERROR(INDEX(Members!$G$2:$G$251,MATCH($A149,Members!$A$2:$A$251,0))&amp;"",""))</f>
        <v/>
      </c>
      <c r="C149" s="13">
        <f>IF($A149="","",COUNTIF($F149:$BM149,"x"))</f>
        <v/>
      </c>
      <c r="D149" s="13">
        <f>IF($A149="","",COUNTIF($F149:$BM149,"x")+COUNTIF($F149:$BM149,"a"))</f>
        <v/>
      </c>
      <c r="E149" s="15">
        <f>IF($A149="","",IF($D149=0,"",$C149/$D149))</f>
        <v/>
      </c>
      <c r="F149" s="16" t="n"/>
      <c r="G149" s="16" t="n"/>
      <c r="H149" s="16" t="n"/>
      <c r="I149" s="16" t="n"/>
      <c r="J149" s="16" t="n"/>
      <c r="K149" s="16" t="n"/>
      <c r="L149" s="16" t="n"/>
      <c r="M149" s="16" t="n"/>
      <c r="N149" s="16" t="n"/>
      <c r="O149" s="16" t="n"/>
      <c r="P149" s="16" t="n"/>
      <c r="Q149" s="16" t="n"/>
      <c r="R149" s="16" t="n"/>
      <c r="S149" s="16" t="n"/>
      <c r="T149" s="16" t="n"/>
      <c r="U149" s="16" t="n"/>
      <c r="V149" s="16" t="n"/>
      <c r="W149" s="16" t="n"/>
      <c r="X149" s="16" t="n"/>
      <c r="Y149" s="16" t="n"/>
      <c r="Z149" s="16" t="n"/>
      <c r="AA149" s="16" t="n"/>
      <c r="AB149" s="16" t="n"/>
      <c r="AC149" s="16" t="n"/>
      <c r="AD149" s="16" t="n"/>
      <c r="AE149" s="16" t="n"/>
      <c r="AF149" s="16" t="n"/>
      <c r="AG149" s="16" t="n"/>
      <c r="AH149" s="16" t="n"/>
      <c r="AI149" s="16" t="n"/>
      <c r="AJ149" s="16" t="n"/>
      <c r="AK149" s="16" t="n"/>
      <c r="AL149" s="16" t="n"/>
      <c r="AM149" s="16" t="n"/>
      <c r="AN149" s="16" t="n"/>
      <c r="AO149" s="16" t="n"/>
      <c r="AP149" s="16" t="n"/>
      <c r="AQ149" s="16" t="n"/>
      <c r="AR149" s="16" t="n"/>
      <c r="AS149" s="16" t="n"/>
      <c r="AT149" s="16" t="n"/>
      <c r="AU149" s="16" t="n"/>
      <c r="AV149" s="16" t="n"/>
      <c r="AW149" s="16" t="n"/>
      <c r="AX149" s="16" t="n"/>
      <c r="AY149" s="16" t="n"/>
      <c r="AZ149" s="16" t="n"/>
      <c r="BA149" s="16" t="n"/>
      <c r="BB149" s="16" t="n"/>
      <c r="BC149" s="16" t="n"/>
      <c r="BD149" s="16" t="n"/>
      <c r="BE149" s="16" t="n"/>
      <c r="BF149" s="16" t="n"/>
      <c r="BG149" s="16" t="n"/>
      <c r="BH149" s="16" t="n"/>
      <c r="BI149" s="16" t="n"/>
      <c r="BJ149" s="16" t="n"/>
      <c r="BK149" s="16" t="n"/>
      <c r="BL149" s="16" t="n"/>
      <c r="BM149" s="16" t="n"/>
    </row>
    <row r="150">
      <c r="B150" s="13">
        <f>IF($A150="","",IFERROR(INDEX(Members!$G$2:$G$251,MATCH($A150,Members!$A$2:$A$251,0))&amp;"",""))</f>
        <v/>
      </c>
      <c r="C150" s="13">
        <f>IF($A150="","",COUNTIF($F150:$BM150,"x"))</f>
        <v/>
      </c>
      <c r="D150" s="13">
        <f>IF($A150="","",COUNTIF($F150:$BM150,"x")+COUNTIF($F150:$BM150,"a"))</f>
        <v/>
      </c>
      <c r="E150" s="15">
        <f>IF($A150="","",IF($D150=0,"",$C150/$D150))</f>
        <v/>
      </c>
      <c r="F150" s="16" t="n"/>
      <c r="G150" s="16" t="n"/>
      <c r="H150" s="16" t="n"/>
      <c r="I150" s="16" t="n"/>
      <c r="J150" s="16" t="n"/>
      <c r="K150" s="16" t="n"/>
      <c r="L150" s="16" t="n"/>
      <c r="M150" s="16" t="n"/>
      <c r="N150" s="16" t="n"/>
      <c r="O150" s="16" t="n"/>
      <c r="P150" s="16" t="n"/>
      <c r="Q150" s="16" t="n"/>
      <c r="R150" s="16" t="n"/>
      <c r="S150" s="16" t="n"/>
      <c r="T150" s="16" t="n"/>
      <c r="U150" s="16" t="n"/>
      <c r="V150" s="16" t="n"/>
      <c r="W150" s="16" t="n"/>
      <c r="X150" s="16" t="n"/>
      <c r="Y150" s="16" t="n"/>
      <c r="Z150" s="16" t="n"/>
      <c r="AA150" s="16" t="n"/>
      <c r="AB150" s="16" t="n"/>
      <c r="AC150" s="16" t="n"/>
      <c r="AD150" s="16" t="n"/>
      <c r="AE150" s="16" t="n"/>
      <c r="AF150" s="16" t="n"/>
      <c r="AG150" s="16" t="n"/>
      <c r="AH150" s="16" t="n"/>
      <c r="AI150" s="16" t="n"/>
      <c r="AJ150" s="16" t="n"/>
      <c r="AK150" s="16" t="n"/>
      <c r="AL150" s="16" t="n"/>
      <c r="AM150" s="16" t="n"/>
      <c r="AN150" s="16" t="n"/>
      <c r="AO150" s="16" t="n"/>
      <c r="AP150" s="16" t="n"/>
      <c r="AQ150" s="16" t="n"/>
      <c r="AR150" s="16" t="n"/>
      <c r="AS150" s="16" t="n"/>
      <c r="AT150" s="16" t="n"/>
      <c r="AU150" s="16" t="n"/>
      <c r="AV150" s="16" t="n"/>
      <c r="AW150" s="16" t="n"/>
      <c r="AX150" s="16" t="n"/>
      <c r="AY150" s="16" t="n"/>
      <c r="AZ150" s="16" t="n"/>
      <c r="BA150" s="16" t="n"/>
      <c r="BB150" s="16" t="n"/>
      <c r="BC150" s="16" t="n"/>
      <c r="BD150" s="16" t="n"/>
      <c r="BE150" s="16" t="n"/>
      <c r="BF150" s="16" t="n"/>
      <c r="BG150" s="16" t="n"/>
      <c r="BH150" s="16" t="n"/>
      <c r="BI150" s="16" t="n"/>
      <c r="BJ150" s="16" t="n"/>
      <c r="BK150" s="16" t="n"/>
      <c r="BL150" s="16" t="n"/>
      <c r="BM150" s="16" t="n"/>
    </row>
    <row r="151">
      <c r="B151" s="13">
        <f>IF($A151="","",IFERROR(INDEX(Members!$G$2:$G$251,MATCH($A151,Members!$A$2:$A$251,0))&amp;"",""))</f>
        <v/>
      </c>
      <c r="C151" s="13">
        <f>IF($A151="","",COUNTIF($F151:$BM151,"x"))</f>
        <v/>
      </c>
      <c r="D151" s="13">
        <f>IF($A151="","",COUNTIF($F151:$BM151,"x")+COUNTIF($F151:$BM151,"a"))</f>
        <v/>
      </c>
      <c r="E151" s="15">
        <f>IF($A151="","",IF($D151=0,"",$C151/$D151))</f>
        <v/>
      </c>
      <c r="F151" s="16" t="n"/>
      <c r="G151" s="16" t="n"/>
      <c r="H151" s="16" t="n"/>
      <c r="I151" s="16" t="n"/>
      <c r="J151" s="16" t="n"/>
      <c r="K151" s="16" t="n"/>
      <c r="L151" s="16" t="n"/>
      <c r="M151" s="16" t="n"/>
      <c r="N151" s="16" t="n"/>
      <c r="O151" s="16" t="n"/>
      <c r="P151" s="16" t="n"/>
      <c r="Q151" s="16" t="n"/>
      <c r="R151" s="16" t="n"/>
      <c r="S151" s="16" t="n"/>
      <c r="T151" s="16" t="n"/>
      <c r="U151" s="16" t="n"/>
      <c r="V151" s="16" t="n"/>
      <c r="W151" s="16" t="n"/>
      <c r="X151" s="16" t="n"/>
      <c r="Y151" s="16" t="n"/>
      <c r="Z151" s="16" t="n"/>
      <c r="AA151" s="16" t="n"/>
      <c r="AB151" s="16" t="n"/>
      <c r="AC151" s="16" t="n"/>
      <c r="AD151" s="16" t="n"/>
      <c r="AE151" s="16" t="n"/>
      <c r="AF151" s="16" t="n"/>
      <c r="AG151" s="16" t="n"/>
      <c r="AH151" s="16" t="n"/>
      <c r="AI151" s="16" t="n"/>
      <c r="AJ151" s="16" t="n"/>
      <c r="AK151" s="16" t="n"/>
      <c r="AL151" s="16" t="n"/>
      <c r="AM151" s="16" t="n"/>
      <c r="AN151" s="16" t="n"/>
      <c r="AO151" s="16" t="n"/>
      <c r="AP151" s="16" t="n"/>
      <c r="AQ151" s="16" t="n"/>
      <c r="AR151" s="16" t="n"/>
      <c r="AS151" s="16" t="n"/>
      <c r="AT151" s="16" t="n"/>
      <c r="AU151" s="16" t="n"/>
      <c r="AV151" s="16" t="n"/>
      <c r="AW151" s="16" t="n"/>
      <c r="AX151" s="16" t="n"/>
      <c r="AY151" s="16" t="n"/>
      <c r="AZ151" s="16" t="n"/>
      <c r="BA151" s="16" t="n"/>
      <c r="BB151" s="16" t="n"/>
      <c r="BC151" s="16" t="n"/>
      <c r="BD151" s="16" t="n"/>
      <c r="BE151" s="16" t="n"/>
      <c r="BF151" s="16" t="n"/>
      <c r="BG151" s="16" t="n"/>
      <c r="BH151" s="16" t="n"/>
      <c r="BI151" s="16" t="n"/>
      <c r="BJ151" s="16" t="n"/>
      <c r="BK151" s="16" t="n"/>
      <c r="BL151" s="16" t="n"/>
      <c r="BM151" s="16" t="n"/>
    </row>
    <row r="152">
      <c r="B152" s="13">
        <f>IF($A152="","",IFERROR(INDEX(Members!$G$2:$G$251,MATCH($A152,Members!$A$2:$A$251,0))&amp;"",""))</f>
        <v/>
      </c>
      <c r="C152" s="13">
        <f>IF($A152="","",COUNTIF($F152:$BM152,"x"))</f>
        <v/>
      </c>
      <c r="D152" s="13">
        <f>IF($A152="","",COUNTIF($F152:$BM152,"x")+COUNTIF($F152:$BM152,"a"))</f>
        <v/>
      </c>
      <c r="E152" s="15">
        <f>IF($A152="","",IF($D152=0,"",$C152/$D152))</f>
        <v/>
      </c>
      <c r="F152" s="16" t="n"/>
      <c r="G152" s="16" t="n"/>
      <c r="H152" s="16" t="n"/>
      <c r="I152" s="16" t="n"/>
      <c r="J152" s="16" t="n"/>
      <c r="K152" s="16" t="n"/>
      <c r="L152" s="16" t="n"/>
      <c r="M152" s="16" t="n"/>
      <c r="N152" s="16" t="n"/>
      <c r="O152" s="16" t="n"/>
      <c r="P152" s="16" t="n"/>
      <c r="Q152" s="16" t="n"/>
      <c r="R152" s="16" t="n"/>
      <c r="S152" s="16" t="n"/>
      <c r="T152" s="16" t="n"/>
      <c r="U152" s="16" t="n"/>
      <c r="V152" s="16" t="n"/>
      <c r="W152" s="16" t="n"/>
      <c r="X152" s="16" t="n"/>
      <c r="Y152" s="16" t="n"/>
      <c r="Z152" s="16" t="n"/>
      <c r="AA152" s="16" t="n"/>
      <c r="AB152" s="16" t="n"/>
      <c r="AC152" s="16" t="n"/>
      <c r="AD152" s="16" t="n"/>
      <c r="AE152" s="16" t="n"/>
      <c r="AF152" s="16" t="n"/>
      <c r="AG152" s="16" t="n"/>
      <c r="AH152" s="16" t="n"/>
      <c r="AI152" s="16" t="n"/>
      <c r="AJ152" s="16" t="n"/>
      <c r="AK152" s="16" t="n"/>
      <c r="AL152" s="16" t="n"/>
      <c r="AM152" s="16" t="n"/>
      <c r="AN152" s="16" t="n"/>
      <c r="AO152" s="16" t="n"/>
      <c r="AP152" s="16" t="n"/>
      <c r="AQ152" s="16" t="n"/>
      <c r="AR152" s="16" t="n"/>
      <c r="AS152" s="16" t="n"/>
      <c r="AT152" s="16" t="n"/>
      <c r="AU152" s="16" t="n"/>
      <c r="AV152" s="16" t="n"/>
      <c r="AW152" s="16" t="n"/>
      <c r="AX152" s="16" t="n"/>
      <c r="AY152" s="16" t="n"/>
      <c r="AZ152" s="16" t="n"/>
      <c r="BA152" s="16" t="n"/>
      <c r="BB152" s="16" t="n"/>
      <c r="BC152" s="16" t="n"/>
      <c r="BD152" s="16" t="n"/>
      <c r="BE152" s="16" t="n"/>
      <c r="BF152" s="16" t="n"/>
      <c r="BG152" s="16" t="n"/>
      <c r="BH152" s="16" t="n"/>
      <c r="BI152" s="16" t="n"/>
      <c r="BJ152" s="16" t="n"/>
      <c r="BK152" s="16" t="n"/>
      <c r="BL152" s="16" t="n"/>
      <c r="BM152" s="16" t="n"/>
    </row>
    <row r="153">
      <c r="B153" s="13">
        <f>IF($A153="","",IFERROR(INDEX(Members!$G$2:$G$251,MATCH($A153,Members!$A$2:$A$251,0))&amp;"",""))</f>
        <v/>
      </c>
      <c r="C153" s="13">
        <f>IF($A153="","",COUNTIF($F153:$BM153,"x"))</f>
        <v/>
      </c>
      <c r="D153" s="13">
        <f>IF($A153="","",COUNTIF($F153:$BM153,"x")+COUNTIF($F153:$BM153,"a"))</f>
        <v/>
      </c>
      <c r="E153" s="15">
        <f>IF($A153="","",IF($D153=0,"",$C153/$D153))</f>
        <v/>
      </c>
      <c r="F153" s="16" t="n"/>
      <c r="G153" s="16" t="n"/>
      <c r="H153" s="16" t="n"/>
      <c r="I153" s="16" t="n"/>
      <c r="J153" s="16" t="n"/>
      <c r="K153" s="16" t="n"/>
      <c r="L153" s="16" t="n"/>
      <c r="M153" s="16" t="n"/>
      <c r="N153" s="16" t="n"/>
      <c r="O153" s="16" t="n"/>
      <c r="P153" s="16" t="n"/>
      <c r="Q153" s="16" t="n"/>
      <c r="R153" s="16" t="n"/>
      <c r="S153" s="16" t="n"/>
      <c r="T153" s="16" t="n"/>
      <c r="U153" s="16" t="n"/>
      <c r="V153" s="16" t="n"/>
      <c r="W153" s="16" t="n"/>
      <c r="X153" s="16" t="n"/>
      <c r="Y153" s="16" t="n"/>
      <c r="Z153" s="16" t="n"/>
      <c r="AA153" s="16" t="n"/>
      <c r="AB153" s="16" t="n"/>
      <c r="AC153" s="16" t="n"/>
      <c r="AD153" s="16" t="n"/>
      <c r="AE153" s="16" t="n"/>
      <c r="AF153" s="16" t="n"/>
      <c r="AG153" s="16" t="n"/>
      <c r="AH153" s="16" t="n"/>
      <c r="AI153" s="16" t="n"/>
      <c r="AJ153" s="16" t="n"/>
      <c r="AK153" s="16" t="n"/>
      <c r="AL153" s="16" t="n"/>
      <c r="AM153" s="16" t="n"/>
      <c r="AN153" s="16" t="n"/>
      <c r="AO153" s="16" t="n"/>
      <c r="AP153" s="16" t="n"/>
      <c r="AQ153" s="16" t="n"/>
      <c r="AR153" s="16" t="n"/>
      <c r="AS153" s="16" t="n"/>
      <c r="AT153" s="16" t="n"/>
      <c r="AU153" s="16" t="n"/>
      <c r="AV153" s="16" t="n"/>
      <c r="AW153" s="16" t="n"/>
      <c r="AX153" s="16" t="n"/>
      <c r="AY153" s="16" t="n"/>
      <c r="AZ153" s="16" t="n"/>
      <c r="BA153" s="16" t="n"/>
      <c r="BB153" s="16" t="n"/>
      <c r="BC153" s="16" t="n"/>
      <c r="BD153" s="16" t="n"/>
      <c r="BE153" s="16" t="n"/>
      <c r="BF153" s="16" t="n"/>
      <c r="BG153" s="16" t="n"/>
      <c r="BH153" s="16" t="n"/>
      <c r="BI153" s="16" t="n"/>
      <c r="BJ153" s="16" t="n"/>
      <c r="BK153" s="16" t="n"/>
      <c r="BL153" s="16" t="n"/>
      <c r="BM153" s="16" t="n"/>
    </row>
    <row r="154">
      <c r="B154" s="13">
        <f>IF($A154="","",IFERROR(INDEX(Members!$G$2:$G$251,MATCH($A154,Members!$A$2:$A$251,0))&amp;"",""))</f>
        <v/>
      </c>
      <c r="C154" s="13">
        <f>IF($A154="","",COUNTIF($F154:$BM154,"x"))</f>
        <v/>
      </c>
      <c r="D154" s="13">
        <f>IF($A154="","",COUNTIF($F154:$BM154,"x")+COUNTIF($F154:$BM154,"a"))</f>
        <v/>
      </c>
      <c r="E154" s="15">
        <f>IF($A154="","",IF($D154=0,"",$C154/$D154))</f>
        <v/>
      </c>
      <c r="F154" s="16" t="n"/>
      <c r="G154" s="16" t="n"/>
      <c r="H154" s="16" t="n"/>
      <c r="I154" s="16" t="n"/>
      <c r="J154" s="16" t="n"/>
      <c r="K154" s="16" t="n"/>
      <c r="L154" s="16" t="n"/>
      <c r="M154" s="16" t="n"/>
      <c r="N154" s="16" t="n"/>
      <c r="O154" s="16" t="n"/>
      <c r="P154" s="16" t="n"/>
      <c r="Q154" s="16" t="n"/>
      <c r="R154" s="16" t="n"/>
      <c r="S154" s="16" t="n"/>
      <c r="T154" s="16" t="n"/>
      <c r="U154" s="16" t="n"/>
      <c r="V154" s="16" t="n"/>
      <c r="W154" s="16" t="n"/>
      <c r="X154" s="16" t="n"/>
      <c r="Y154" s="16" t="n"/>
      <c r="Z154" s="16" t="n"/>
      <c r="AA154" s="16" t="n"/>
      <c r="AB154" s="16" t="n"/>
      <c r="AC154" s="16" t="n"/>
      <c r="AD154" s="16" t="n"/>
      <c r="AE154" s="16" t="n"/>
      <c r="AF154" s="16" t="n"/>
      <c r="AG154" s="16" t="n"/>
      <c r="AH154" s="16" t="n"/>
      <c r="AI154" s="16" t="n"/>
      <c r="AJ154" s="16" t="n"/>
      <c r="AK154" s="16" t="n"/>
      <c r="AL154" s="16" t="n"/>
      <c r="AM154" s="16" t="n"/>
      <c r="AN154" s="16" t="n"/>
      <c r="AO154" s="16" t="n"/>
      <c r="AP154" s="16" t="n"/>
      <c r="AQ154" s="16" t="n"/>
      <c r="AR154" s="16" t="n"/>
      <c r="AS154" s="16" t="n"/>
      <c r="AT154" s="16" t="n"/>
      <c r="AU154" s="16" t="n"/>
      <c r="AV154" s="16" t="n"/>
      <c r="AW154" s="16" t="n"/>
      <c r="AX154" s="16" t="n"/>
      <c r="AY154" s="16" t="n"/>
      <c r="AZ154" s="16" t="n"/>
      <c r="BA154" s="16" t="n"/>
      <c r="BB154" s="16" t="n"/>
      <c r="BC154" s="16" t="n"/>
      <c r="BD154" s="16" t="n"/>
      <c r="BE154" s="16" t="n"/>
      <c r="BF154" s="16" t="n"/>
      <c r="BG154" s="16" t="n"/>
      <c r="BH154" s="16" t="n"/>
      <c r="BI154" s="16" t="n"/>
      <c r="BJ154" s="16" t="n"/>
      <c r="BK154" s="16" t="n"/>
      <c r="BL154" s="16" t="n"/>
      <c r="BM154" s="16" t="n"/>
    </row>
    <row r="155">
      <c r="B155" s="13">
        <f>IF($A155="","",IFERROR(INDEX(Members!$G$2:$G$251,MATCH($A155,Members!$A$2:$A$251,0))&amp;"",""))</f>
        <v/>
      </c>
      <c r="C155" s="13">
        <f>IF($A155="","",COUNTIF($F155:$BM155,"x"))</f>
        <v/>
      </c>
      <c r="D155" s="13">
        <f>IF($A155="","",COUNTIF($F155:$BM155,"x")+COUNTIF($F155:$BM155,"a"))</f>
        <v/>
      </c>
      <c r="E155" s="15">
        <f>IF($A155="","",IF($D155=0,"",$C155/$D155))</f>
        <v/>
      </c>
      <c r="F155" s="16" t="n"/>
      <c r="G155" s="16" t="n"/>
      <c r="H155" s="16" t="n"/>
      <c r="I155" s="16" t="n"/>
      <c r="J155" s="16" t="n"/>
      <c r="K155" s="16" t="n"/>
      <c r="L155" s="16" t="n"/>
      <c r="M155" s="16" t="n"/>
      <c r="N155" s="16" t="n"/>
      <c r="O155" s="16" t="n"/>
      <c r="P155" s="16" t="n"/>
      <c r="Q155" s="16" t="n"/>
      <c r="R155" s="16" t="n"/>
      <c r="S155" s="16" t="n"/>
      <c r="T155" s="16" t="n"/>
      <c r="U155" s="16" t="n"/>
      <c r="V155" s="16" t="n"/>
      <c r="W155" s="16" t="n"/>
      <c r="X155" s="16" t="n"/>
      <c r="Y155" s="16" t="n"/>
      <c r="Z155" s="16" t="n"/>
      <c r="AA155" s="16" t="n"/>
      <c r="AB155" s="16" t="n"/>
      <c r="AC155" s="16" t="n"/>
      <c r="AD155" s="16" t="n"/>
      <c r="AE155" s="16" t="n"/>
      <c r="AF155" s="16" t="n"/>
      <c r="AG155" s="16" t="n"/>
      <c r="AH155" s="16" t="n"/>
      <c r="AI155" s="16" t="n"/>
      <c r="AJ155" s="16" t="n"/>
      <c r="AK155" s="16" t="n"/>
      <c r="AL155" s="16" t="n"/>
      <c r="AM155" s="16" t="n"/>
      <c r="AN155" s="16" t="n"/>
      <c r="AO155" s="16" t="n"/>
      <c r="AP155" s="16" t="n"/>
      <c r="AQ155" s="16" t="n"/>
      <c r="AR155" s="16" t="n"/>
      <c r="AS155" s="16" t="n"/>
      <c r="AT155" s="16" t="n"/>
      <c r="AU155" s="16" t="n"/>
      <c r="AV155" s="16" t="n"/>
      <c r="AW155" s="16" t="n"/>
      <c r="AX155" s="16" t="n"/>
      <c r="AY155" s="16" t="n"/>
      <c r="AZ155" s="16" t="n"/>
      <c r="BA155" s="16" t="n"/>
      <c r="BB155" s="16" t="n"/>
      <c r="BC155" s="16" t="n"/>
      <c r="BD155" s="16" t="n"/>
      <c r="BE155" s="16" t="n"/>
      <c r="BF155" s="16" t="n"/>
      <c r="BG155" s="16" t="n"/>
      <c r="BH155" s="16" t="n"/>
      <c r="BI155" s="16" t="n"/>
      <c r="BJ155" s="16" t="n"/>
      <c r="BK155" s="16" t="n"/>
      <c r="BL155" s="16" t="n"/>
      <c r="BM155" s="16" t="n"/>
    </row>
    <row r="156">
      <c r="B156" s="13">
        <f>IF($A156="","",IFERROR(INDEX(Members!$G$2:$G$251,MATCH($A156,Members!$A$2:$A$251,0))&amp;"",""))</f>
        <v/>
      </c>
      <c r="C156" s="13">
        <f>IF($A156="","",COUNTIF($F156:$BM156,"x"))</f>
        <v/>
      </c>
      <c r="D156" s="13">
        <f>IF($A156="","",COUNTIF($F156:$BM156,"x")+COUNTIF($F156:$BM156,"a"))</f>
        <v/>
      </c>
      <c r="E156" s="15">
        <f>IF($A156="","",IF($D156=0,"",$C156/$D156))</f>
        <v/>
      </c>
      <c r="F156" s="16" t="n"/>
      <c r="G156" s="16" t="n"/>
      <c r="H156" s="16" t="n"/>
      <c r="I156" s="16" t="n"/>
      <c r="J156" s="16" t="n"/>
      <c r="K156" s="16" t="n"/>
      <c r="L156" s="16" t="n"/>
      <c r="M156" s="16" t="n"/>
      <c r="N156" s="16" t="n"/>
      <c r="O156" s="16" t="n"/>
      <c r="P156" s="16" t="n"/>
      <c r="Q156" s="16" t="n"/>
      <c r="R156" s="16" t="n"/>
      <c r="S156" s="16" t="n"/>
      <c r="T156" s="16" t="n"/>
      <c r="U156" s="16" t="n"/>
      <c r="V156" s="16" t="n"/>
      <c r="W156" s="16" t="n"/>
      <c r="X156" s="16" t="n"/>
      <c r="Y156" s="16" t="n"/>
      <c r="Z156" s="16" t="n"/>
      <c r="AA156" s="16" t="n"/>
      <c r="AB156" s="16" t="n"/>
      <c r="AC156" s="16" t="n"/>
      <c r="AD156" s="16" t="n"/>
      <c r="AE156" s="16" t="n"/>
      <c r="AF156" s="16" t="n"/>
      <c r="AG156" s="16" t="n"/>
      <c r="AH156" s="16" t="n"/>
      <c r="AI156" s="16" t="n"/>
      <c r="AJ156" s="16" t="n"/>
      <c r="AK156" s="16" t="n"/>
      <c r="AL156" s="16" t="n"/>
      <c r="AM156" s="16" t="n"/>
      <c r="AN156" s="16" t="n"/>
      <c r="AO156" s="16" t="n"/>
      <c r="AP156" s="16" t="n"/>
      <c r="AQ156" s="16" t="n"/>
      <c r="AR156" s="16" t="n"/>
      <c r="AS156" s="16" t="n"/>
      <c r="AT156" s="16" t="n"/>
      <c r="AU156" s="16" t="n"/>
      <c r="AV156" s="16" t="n"/>
      <c r="AW156" s="16" t="n"/>
      <c r="AX156" s="16" t="n"/>
      <c r="AY156" s="16" t="n"/>
      <c r="AZ156" s="16" t="n"/>
      <c r="BA156" s="16" t="n"/>
      <c r="BB156" s="16" t="n"/>
      <c r="BC156" s="16" t="n"/>
      <c r="BD156" s="16" t="n"/>
      <c r="BE156" s="16" t="n"/>
      <c r="BF156" s="16" t="n"/>
      <c r="BG156" s="16" t="n"/>
      <c r="BH156" s="16" t="n"/>
      <c r="BI156" s="16" t="n"/>
      <c r="BJ156" s="16" t="n"/>
      <c r="BK156" s="16" t="n"/>
      <c r="BL156" s="16" t="n"/>
      <c r="BM156" s="16" t="n"/>
    </row>
    <row r="157">
      <c r="B157" s="13">
        <f>IF($A157="","",IFERROR(INDEX(Members!$G$2:$G$251,MATCH($A157,Members!$A$2:$A$251,0))&amp;"",""))</f>
        <v/>
      </c>
      <c r="C157" s="13">
        <f>IF($A157="","",COUNTIF($F157:$BM157,"x"))</f>
        <v/>
      </c>
      <c r="D157" s="13">
        <f>IF($A157="","",COUNTIF($F157:$BM157,"x")+COUNTIF($F157:$BM157,"a"))</f>
        <v/>
      </c>
      <c r="E157" s="15">
        <f>IF($A157="","",IF($D157=0,"",$C157/$D157))</f>
        <v/>
      </c>
      <c r="F157" s="16" t="n"/>
      <c r="G157" s="16" t="n"/>
      <c r="H157" s="16" t="n"/>
      <c r="I157" s="16" t="n"/>
      <c r="J157" s="16" t="n"/>
      <c r="K157" s="16" t="n"/>
      <c r="L157" s="16" t="n"/>
      <c r="M157" s="16" t="n"/>
      <c r="N157" s="16" t="n"/>
      <c r="O157" s="16" t="n"/>
      <c r="P157" s="16" t="n"/>
      <c r="Q157" s="16" t="n"/>
      <c r="R157" s="16" t="n"/>
      <c r="S157" s="16" t="n"/>
      <c r="T157" s="16" t="n"/>
      <c r="U157" s="16" t="n"/>
      <c r="V157" s="16" t="n"/>
      <c r="W157" s="16" t="n"/>
      <c r="X157" s="16" t="n"/>
      <c r="Y157" s="16" t="n"/>
      <c r="Z157" s="16" t="n"/>
      <c r="AA157" s="16" t="n"/>
      <c r="AB157" s="16" t="n"/>
      <c r="AC157" s="16" t="n"/>
      <c r="AD157" s="16" t="n"/>
      <c r="AE157" s="16" t="n"/>
      <c r="AF157" s="16" t="n"/>
      <c r="AG157" s="16" t="n"/>
      <c r="AH157" s="16" t="n"/>
      <c r="AI157" s="16" t="n"/>
      <c r="AJ157" s="16" t="n"/>
      <c r="AK157" s="16" t="n"/>
      <c r="AL157" s="16" t="n"/>
      <c r="AM157" s="16" t="n"/>
      <c r="AN157" s="16" t="n"/>
      <c r="AO157" s="16" t="n"/>
      <c r="AP157" s="16" t="n"/>
      <c r="AQ157" s="16" t="n"/>
      <c r="AR157" s="16" t="n"/>
      <c r="AS157" s="16" t="n"/>
      <c r="AT157" s="16" t="n"/>
      <c r="AU157" s="16" t="n"/>
      <c r="AV157" s="16" t="n"/>
      <c r="AW157" s="16" t="n"/>
      <c r="AX157" s="16" t="n"/>
      <c r="AY157" s="16" t="n"/>
      <c r="AZ157" s="16" t="n"/>
      <c r="BA157" s="16" t="n"/>
      <c r="BB157" s="16" t="n"/>
      <c r="BC157" s="16" t="n"/>
      <c r="BD157" s="16" t="n"/>
      <c r="BE157" s="16" t="n"/>
      <c r="BF157" s="16" t="n"/>
      <c r="BG157" s="16" t="n"/>
      <c r="BH157" s="16" t="n"/>
      <c r="BI157" s="16" t="n"/>
      <c r="BJ157" s="16" t="n"/>
      <c r="BK157" s="16" t="n"/>
      <c r="BL157" s="16" t="n"/>
      <c r="BM157" s="16" t="n"/>
    </row>
    <row r="158">
      <c r="B158" s="13">
        <f>IF($A158="","",IFERROR(INDEX(Members!$G$2:$G$251,MATCH($A158,Members!$A$2:$A$251,0))&amp;"",""))</f>
        <v/>
      </c>
      <c r="C158" s="13">
        <f>IF($A158="","",COUNTIF($F158:$BM158,"x"))</f>
        <v/>
      </c>
      <c r="D158" s="13">
        <f>IF($A158="","",COUNTIF($F158:$BM158,"x")+COUNTIF($F158:$BM158,"a"))</f>
        <v/>
      </c>
      <c r="E158" s="15">
        <f>IF($A158="","",IF($D158=0,"",$C158/$D158))</f>
        <v/>
      </c>
      <c r="F158" s="16" t="n"/>
      <c r="G158" s="16" t="n"/>
      <c r="H158" s="16" t="n"/>
      <c r="I158" s="16" t="n"/>
      <c r="J158" s="16" t="n"/>
      <c r="K158" s="16" t="n"/>
      <c r="L158" s="16" t="n"/>
      <c r="M158" s="16" t="n"/>
      <c r="N158" s="16" t="n"/>
      <c r="O158" s="16" t="n"/>
      <c r="P158" s="16" t="n"/>
      <c r="Q158" s="16" t="n"/>
      <c r="R158" s="16" t="n"/>
      <c r="S158" s="16" t="n"/>
      <c r="T158" s="16" t="n"/>
      <c r="U158" s="16" t="n"/>
      <c r="V158" s="16" t="n"/>
      <c r="W158" s="16" t="n"/>
      <c r="X158" s="16" t="n"/>
      <c r="Y158" s="16" t="n"/>
      <c r="Z158" s="16" t="n"/>
      <c r="AA158" s="16" t="n"/>
      <c r="AB158" s="16" t="n"/>
      <c r="AC158" s="16" t="n"/>
      <c r="AD158" s="16" t="n"/>
      <c r="AE158" s="16" t="n"/>
      <c r="AF158" s="16" t="n"/>
      <c r="AG158" s="16" t="n"/>
      <c r="AH158" s="16" t="n"/>
      <c r="AI158" s="16" t="n"/>
      <c r="AJ158" s="16" t="n"/>
      <c r="AK158" s="16" t="n"/>
      <c r="AL158" s="16" t="n"/>
      <c r="AM158" s="16" t="n"/>
      <c r="AN158" s="16" t="n"/>
      <c r="AO158" s="16" t="n"/>
      <c r="AP158" s="16" t="n"/>
      <c r="AQ158" s="16" t="n"/>
      <c r="AR158" s="16" t="n"/>
      <c r="AS158" s="16" t="n"/>
      <c r="AT158" s="16" t="n"/>
      <c r="AU158" s="16" t="n"/>
      <c r="AV158" s="16" t="n"/>
      <c r="AW158" s="16" t="n"/>
      <c r="AX158" s="16" t="n"/>
      <c r="AY158" s="16" t="n"/>
      <c r="AZ158" s="16" t="n"/>
      <c r="BA158" s="16" t="n"/>
      <c r="BB158" s="16" t="n"/>
      <c r="BC158" s="16" t="n"/>
      <c r="BD158" s="16" t="n"/>
      <c r="BE158" s="16" t="n"/>
      <c r="BF158" s="16" t="n"/>
      <c r="BG158" s="16" t="n"/>
      <c r="BH158" s="16" t="n"/>
      <c r="BI158" s="16" t="n"/>
      <c r="BJ158" s="16" t="n"/>
      <c r="BK158" s="16" t="n"/>
      <c r="BL158" s="16" t="n"/>
      <c r="BM158" s="16" t="n"/>
    </row>
    <row r="159">
      <c r="B159" s="13">
        <f>IF($A159="","",IFERROR(INDEX(Members!$G$2:$G$251,MATCH($A159,Members!$A$2:$A$251,0))&amp;"",""))</f>
        <v/>
      </c>
      <c r="C159" s="13">
        <f>IF($A159="","",COUNTIF($F159:$BM159,"x"))</f>
        <v/>
      </c>
      <c r="D159" s="13">
        <f>IF($A159="","",COUNTIF($F159:$BM159,"x")+COUNTIF($F159:$BM159,"a"))</f>
        <v/>
      </c>
      <c r="E159" s="15">
        <f>IF($A159="","",IF($D159=0,"",$C159/$D159))</f>
        <v/>
      </c>
      <c r="F159" s="16" t="n"/>
      <c r="G159" s="16" t="n"/>
      <c r="H159" s="16" t="n"/>
      <c r="I159" s="16" t="n"/>
      <c r="J159" s="16" t="n"/>
      <c r="K159" s="16" t="n"/>
      <c r="L159" s="16" t="n"/>
      <c r="M159" s="16" t="n"/>
      <c r="N159" s="16" t="n"/>
      <c r="O159" s="16" t="n"/>
      <c r="P159" s="16" t="n"/>
      <c r="Q159" s="16" t="n"/>
      <c r="R159" s="16" t="n"/>
      <c r="S159" s="16" t="n"/>
      <c r="T159" s="16" t="n"/>
      <c r="U159" s="16" t="n"/>
      <c r="V159" s="16" t="n"/>
      <c r="W159" s="16" t="n"/>
      <c r="X159" s="16" t="n"/>
      <c r="Y159" s="16" t="n"/>
      <c r="Z159" s="16" t="n"/>
      <c r="AA159" s="16" t="n"/>
      <c r="AB159" s="16" t="n"/>
      <c r="AC159" s="16" t="n"/>
      <c r="AD159" s="16" t="n"/>
      <c r="AE159" s="16" t="n"/>
      <c r="AF159" s="16" t="n"/>
      <c r="AG159" s="16" t="n"/>
      <c r="AH159" s="16" t="n"/>
      <c r="AI159" s="16" t="n"/>
      <c r="AJ159" s="16" t="n"/>
      <c r="AK159" s="16" t="n"/>
      <c r="AL159" s="16" t="n"/>
      <c r="AM159" s="16" t="n"/>
      <c r="AN159" s="16" t="n"/>
      <c r="AO159" s="16" t="n"/>
      <c r="AP159" s="16" t="n"/>
      <c r="AQ159" s="16" t="n"/>
      <c r="AR159" s="16" t="n"/>
      <c r="AS159" s="16" t="n"/>
      <c r="AT159" s="16" t="n"/>
      <c r="AU159" s="16" t="n"/>
      <c r="AV159" s="16" t="n"/>
      <c r="AW159" s="16" t="n"/>
      <c r="AX159" s="16" t="n"/>
      <c r="AY159" s="16" t="n"/>
      <c r="AZ159" s="16" t="n"/>
      <c r="BA159" s="16" t="n"/>
      <c r="BB159" s="16" t="n"/>
      <c r="BC159" s="16" t="n"/>
      <c r="BD159" s="16" t="n"/>
      <c r="BE159" s="16" t="n"/>
      <c r="BF159" s="16" t="n"/>
      <c r="BG159" s="16" t="n"/>
      <c r="BH159" s="16" t="n"/>
      <c r="BI159" s="16" t="n"/>
      <c r="BJ159" s="16" t="n"/>
      <c r="BK159" s="16" t="n"/>
      <c r="BL159" s="16" t="n"/>
      <c r="BM159" s="16" t="n"/>
    </row>
    <row r="160">
      <c r="B160" s="13">
        <f>IF($A160="","",IFERROR(INDEX(Members!$G$2:$G$251,MATCH($A160,Members!$A$2:$A$251,0))&amp;"",""))</f>
        <v/>
      </c>
      <c r="C160" s="13">
        <f>IF($A160="","",COUNTIF($F160:$BM160,"x"))</f>
        <v/>
      </c>
      <c r="D160" s="13">
        <f>IF($A160="","",COUNTIF($F160:$BM160,"x")+COUNTIF($F160:$BM160,"a"))</f>
        <v/>
      </c>
      <c r="E160" s="15">
        <f>IF($A160="","",IF($D160=0,"",$C160/$D160))</f>
        <v/>
      </c>
      <c r="F160" s="16" t="n"/>
      <c r="G160" s="16" t="n"/>
      <c r="H160" s="16" t="n"/>
      <c r="I160" s="16" t="n"/>
      <c r="J160" s="16" t="n"/>
      <c r="K160" s="16" t="n"/>
      <c r="L160" s="16" t="n"/>
      <c r="M160" s="16" t="n"/>
      <c r="N160" s="16" t="n"/>
      <c r="O160" s="16" t="n"/>
      <c r="P160" s="16" t="n"/>
      <c r="Q160" s="16" t="n"/>
      <c r="R160" s="16" t="n"/>
      <c r="S160" s="16" t="n"/>
      <c r="T160" s="16" t="n"/>
      <c r="U160" s="16" t="n"/>
      <c r="V160" s="16" t="n"/>
      <c r="W160" s="16" t="n"/>
      <c r="X160" s="16" t="n"/>
      <c r="Y160" s="16" t="n"/>
      <c r="Z160" s="16" t="n"/>
      <c r="AA160" s="16" t="n"/>
      <c r="AB160" s="16" t="n"/>
      <c r="AC160" s="16" t="n"/>
      <c r="AD160" s="16" t="n"/>
      <c r="AE160" s="16" t="n"/>
      <c r="AF160" s="16" t="n"/>
      <c r="AG160" s="16" t="n"/>
      <c r="AH160" s="16" t="n"/>
      <c r="AI160" s="16" t="n"/>
      <c r="AJ160" s="16" t="n"/>
      <c r="AK160" s="16" t="n"/>
      <c r="AL160" s="16" t="n"/>
      <c r="AM160" s="16" t="n"/>
      <c r="AN160" s="16" t="n"/>
      <c r="AO160" s="16" t="n"/>
      <c r="AP160" s="16" t="n"/>
      <c r="AQ160" s="16" t="n"/>
      <c r="AR160" s="16" t="n"/>
      <c r="AS160" s="16" t="n"/>
      <c r="AT160" s="16" t="n"/>
      <c r="AU160" s="16" t="n"/>
      <c r="AV160" s="16" t="n"/>
      <c r="AW160" s="16" t="n"/>
      <c r="AX160" s="16" t="n"/>
      <c r="AY160" s="16" t="n"/>
      <c r="AZ160" s="16" t="n"/>
      <c r="BA160" s="16" t="n"/>
      <c r="BB160" s="16" t="n"/>
      <c r="BC160" s="16" t="n"/>
      <c r="BD160" s="16" t="n"/>
      <c r="BE160" s="16" t="n"/>
      <c r="BF160" s="16" t="n"/>
      <c r="BG160" s="16" t="n"/>
      <c r="BH160" s="16" t="n"/>
      <c r="BI160" s="16" t="n"/>
      <c r="BJ160" s="16" t="n"/>
      <c r="BK160" s="16" t="n"/>
      <c r="BL160" s="16" t="n"/>
      <c r="BM160" s="16" t="n"/>
    </row>
    <row r="161">
      <c r="B161" s="13">
        <f>IF($A161="","",IFERROR(INDEX(Members!$G$2:$G$251,MATCH($A161,Members!$A$2:$A$251,0))&amp;"",""))</f>
        <v/>
      </c>
      <c r="C161" s="13">
        <f>IF($A161="","",COUNTIF($F161:$BM161,"x"))</f>
        <v/>
      </c>
      <c r="D161" s="13">
        <f>IF($A161="","",COUNTIF($F161:$BM161,"x")+COUNTIF($F161:$BM161,"a"))</f>
        <v/>
      </c>
      <c r="E161" s="15">
        <f>IF($A161="","",IF($D161=0,"",$C161/$D161))</f>
        <v/>
      </c>
      <c r="F161" s="16" t="n"/>
      <c r="G161" s="16" t="n"/>
      <c r="H161" s="16" t="n"/>
      <c r="I161" s="16" t="n"/>
      <c r="J161" s="16" t="n"/>
      <c r="K161" s="16" t="n"/>
      <c r="L161" s="16" t="n"/>
      <c r="M161" s="16" t="n"/>
      <c r="N161" s="16" t="n"/>
      <c r="O161" s="16" t="n"/>
      <c r="P161" s="16" t="n"/>
      <c r="Q161" s="16" t="n"/>
      <c r="R161" s="16" t="n"/>
      <c r="S161" s="16" t="n"/>
      <c r="T161" s="16" t="n"/>
      <c r="U161" s="16" t="n"/>
      <c r="V161" s="16" t="n"/>
      <c r="W161" s="16" t="n"/>
      <c r="X161" s="16" t="n"/>
      <c r="Y161" s="16" t="n"/>
      <c r="Z161" s="16" t="n"/>
      <c r="AA161" s="16" t="n"/>
      <c r="AB161" s="16" t="n"/>
      <c r="AC161" s="16" t="n"/>
      <c r="AD161" s="16" t="n"/>
      <c r="AE161" s="16" t="n"/>
      <c r="AF161" s="16" t="n"/>
      <c r="AG161" s="16" t="n"/>
      <c r="AH161" s="16" t="n"/>
      <c r="AI161" s="16" t="n"/>
      <c r="AJ161" s="16" t="n"/>
      <c r="AK161" s="16" t="n"/>
      <c r="AL161" s="16" t="n"/>
      <c r="AM161" s="16" t="n"/>
      <c r="AN161" s="16" t="n"/>
      <c r="AO161" s="16" t="n"/>
      <c r="AP161" s="16" t="n"/>
      <c r="AQ161" s="16" t="n"/>
      <c r="AR161" s="16" t="n"/>
      <c r="AS161" s="16" t="n"/>
      <c r="AT161" s="16" t="n"/>
      <c r="AU161" s="16" t="n"/>
      <c r="AV161" s="16" t="n"/>
      <c r="AW161" s="16" t="n"/>
      <c r="AX161" s="16" t="n"/>
      <c r="AY161" s="16" t="n"/>
      <c r="AZ161" s="16" t="n"/>
      <c r="BA161" s="16" t="n"/>
      <c r="BB161" s="16" t="n"/>
      <c r="BC161" s="16" t="n"/>
      <c r="BD161" s="16" t="n"/>
      <c r="BE161" s="16" t="n"/>
      <c r="BF161" s="16" t="n"/>
      <c r="BG161" s="16" t="n"/>
      <c r="BH161" s="16" t="n"/>
      <c r="BI161" s="16" t="n"/>
      <c r="BJ161" s="16" t="n"/>
      <c r="BK161" s="16" t="n"/>
      <c r="BL161" s="16" t="n"/>
      <c r="BM161" s="16" t="n"/>
    </row>
    <row r="162">
      <c r="B162" s="13">
        <f>IF($A162="","",IFERROR(INDEX(Members!$G$2:$G$251,MATCH($A162,Members!$A$2:$A$251,0))&amp;"",""))</f>
        <v/>
      </c>
      <c r="C162" s="13">
        <f>IF($A162="","",COUNTIF($F162:$BM162,"x"))</f>
        <v/>
      </c>
      <c r="D162" s="13">
        <f>IF($A162="","",COUNTIF($F162:$BM162,"x")+COUNTIF($F162:$BM162,"a"))</f>
        <v/>
      </c>
      <c r="E162" s="15">
        <f>IF($A162="","",IF($D162=0,"",$C162/$D162))</f>
        <v/>
      </c>
      <c r="F162" s="16" t="n"/>
      <c r="G162" s="16" t="n"/>
      <c r="H162" s="16" t="n"/>
      <c r="I162" s="16" t="n"/>
      <c r="J162" s="16" t="n"/>
      <c r="K162" s="16" t="n"/>
      <c r="L162" s="16" t="n"/>
      <c r="M162" s="16" t="n"/>
      <c r="N162" s="16" t="n"/>
      <c r="O162" s="16" t="n"/>
      <c r="P162" s="16" t="n"/>
      <c r="Q162" s="16" t="n"/>
      <c r="R162" s="16" t="n"/>
      <c r="S162" s="16" t="n"/>
      <c r="T162" s="16" t="n"/>
      <c r="U162" s="16" t="n"/>
      <c r="V162" s="16" t="n"/>
      <c r="W162" s="16" t="n"/>
      <c r="X162" s="16" t="n"/>
      <c r="Y162" s="16" t="n"/>
      <c r="Z162" s="16" t="n"/>
      <c r="AA162" s="16" t="n"/>
      <c r="AB162" s="16" t="n"/>
      <c r="AC162" s="16" t="n"/>
      <c r="AD162" s="16" t="n"/>
      <c r="AE162" s="16" t="n"/>
      <c r="AF162" s="16" t="n"/>
      <c r="AG162" s="16" t="n"/>
      <c r="AH162" s="16" t="n"/>
      <c r="AI162" s="16" t="n"/>
      <c r="AJ162" s="16" t="n"/>
      <c r="AK162" s="16" t="n"/>
      <c r="AL162" s="16" t="n"/>
      <c r="AM162" s="16" t="n"/>
      <c r="AN162" s="16" t="n"/>
      <c r="AO162" s="16" t="n"/>
      <c r="AP162" s="16" t="n"/>
      <c r="AQ162" s="16" t="n"/>
      <c r="AR162" s="16" t="n"/>
      <c r="AS162" s="16" t="n"/>
      <c r="AT162" s="16" t="n"/>
      <c r="AU162" s="16" t="n"/>
      <c r="AV162" s="16" t="n"/>
      <c r="AW162" s="16" t="n"/>
      <c r="AX162" s="16" t="n"/>
      <c r="AY162" s="16" t="n"/>
      <c r="AZ162" s="16" t="n"/>
      <c r="BA162" s="16" t="n"/>
      <c r="BB162" s="16" t="n"/>
      <c r="BC162" s="16" t="n"/>
      <c r="BD162" s="16" t="n"/>
      <c r="BE162" s="16" t="n"/>
      <c r="BF162" s="16" t="n"/>
      <c r="BG162" s="16" t="n"/>
      <c r="BH162" s="16" t="n"/>
      <c r="BI162" s="16" t="n"/>
      <c r="BJ162" s="16" t="n"/>
      <c r="BK162" s="16" t="n"/>
      <c r="BL162" s="16" t="n"/>
      <c r="BM162" s="16" t="n"/>
    </row>
    <row r="163">
      <c r="B163" s="13">
        <f>IF($A163="","",IFERROR(INDEX(Members!$G$2:$G$251,MATCH($A163,Members!$A$2:$A$251,0))&amp;"",""))</f>
        <v/>
      </c>
      <c r="C163" s="13">
        <f>IF($A163="","",COUNTIF($F163:$BM163,"x"))</f>
        <v/>
      </c>
      <c r="D163" s="13">
        <f>IF($A163="","",COUNTIF($F163:$BM163,"x")+COUNTIF($F163:$BM163,"a"))</f>
        <v/>
      </c>
      <c r="E163" s="15">
        <f>IF($A163="","",IF($D163=0,"",$C163/$D163))</f>
        <v/>
      </c>
      <c r="F163" s="16" t="n"/>
      <c r="G163" s="16" t="n"/>
      <c r="H163" s="16" t="n"/>
      <c r="I163" s="16" t="n"/>
      <c r="J163" s="16" t="n"/>
      <c r="K163" s="16" t="n"/>
      <c r="L163" s="16" t="n"/>
      <c r="M163" s="16" t="n"/>
      <c r="N163" s="16" t="n"/>
      <c r="O163" s="16" t="n"/>
      <c r="P163" s="16" t="n"/>
      <c r="Q163" s="16" t="n"/>
      <c r="R163" s="16" t="n"/>
      <c r="S163" s="16" t="n"/>
      <c r="T163" s="16" t="n"/>
      <c r="U163" s="16" t="n"/>
      <c r="V163" s="16" t="n"/>
      <c r="W163" s="16" t="n"/>
      <c r="X163" s="16" t="n"/>
      <c r="Y163" s="16" t="n"/>
      <c r="Z163" s="16" t="n"/>
      <c r="AA163" s="16" t="n"/>
      <c r="AB163" s="16" t="n"/>
      <c r="AC163" s="16" t="n"/>
      <c r="AD163" s="16" t="n"/>
      <c r="AE163" s="16" t="n"/>
      <c r="AF163" s="16" t="n"/>
      <c r="AG163" s="16" t="n"/>
      <c r="AH163" s="16" t="n"/>
      <c r="AI163" s="16" t="n"/>
      <c r="AJ163" s="16" t="n"/>
      <c r="AK163" s="16" t="n"/>
      <c r="AL163" s="16" t="n"/>
      <c r="AM163" s="16" t="n"/>
      <c r="AN163" s="16" t="n"/>
      <c r="AO163" s="16" t="n"/>
      <c r="AP163" s="16" t="n"/>
      <c r="AQ163" s="16" t="n"/>
      <c r="AR163" s="16" t="n"/>
      <c r="AS163" s="16" t="n"/>
      <c r="AT163" s="16" t="n"/>
      <c r="AU163" s="16" t="n"/>
      <c r="AV163" s="16" t="n"/>
      <c r="AW163" s="16" t="n"/>
      <c r="AX163" s="16" t="n"/>
      <c r="AY163" s="16" t="n"/>
      <c r="AZ163" s="16" t="n"/>
      <c r="BA163" s="16" t="n"/>
      <c r="BB163" s="16" t="n"/>
      <c r="BC163" s="16" t="n"/>
      <c r="BD163" s="16" t="n"/>
      <c r="BE163" s="16" t="n"/>
      <c r="BF163" s="16" t="n"/>
      <c r="BG163" s="16" t="n"/>
      <c r="BH163" s="16" t="n"/>
      <c r="BI163" s="16" t="n"/>
      <c r="BJ163" s="16" t="n"/>
      <c r="BK163" s="16" t="n"/>
      <c r="BL163" s="16" t="n"/>
      <c r="BM163" s="16" t="n"/>
    </row>
    <row r="164">
      <c r="B164" s="13">
        <f>IF($A164="","",IFERROR(INDEX(Members!$G$2:$G$251,MATCH($A164,Members!$A$2:$A$251,0))&amp;"",""))</f>
        <v/>
      </c>
      <c r="C164" s="13">
        <f>IF($A164="","",COUNTIF($F164:$BM164,"x"))</f>
        <v/>
      </c>
      <c r="D164" s="13">
        <f>IF($A164="","",COUNTIF($F164:$BM164,"x")+COUNTIF($F164:$BM164,"a"))</f>
        <v/>
      </c>
      <c r="E164" s="15">
        <f>IF($A164="","",IF($D164=0,"",$C164/$D164))</f>
        <v/>
      </c>
      <c r="F164" s="16" t="n"/>
      <c r="G164" s="16" t="n"/>
      <c r="H164" s="16" t="n"/>
      <c r="I164" s="16" t="n"/>
      <c r="J164" s="16" t="n"/>
      <c r="K164" s="16" t="n"/>
      <c r="L164" s="16" t="n"/>
      <c r="M164" s="16" t="n"/>
      <c r="N164" s="16" t="n"/>
      <c r="O164" s="16" t="n"/>
      <c r="P164" s="16" t="n"/>
      <c r="Q164" s="16" t="n"/>
      <c r="R164" s="16" t="n"/>
      <c r="S164" s="16" t="n"/>
      <c r="T164" s="16" t="n"/>
      <c r="U164" s="16" t="n"/>
      <c r="V164" s="16" t="n"/>
      <c r="W164" s="16" t="n"/>
      <c r="X164" s="16" t="n"/>
      <c r="Y164" s="16" t="n"/>
      <c r="Z164" s="16" t="n"/>
      <c r="AA164" s="16" t="n"/>
      <c r="AB164" s="16" t="n"/>
      <c r="AC164" s="16" t="n"/>
      <c r="AD164" s="16" t="n"/>
      <c r="AE164" s="16" t="n"/>
      <c r="AF164" s="16" t="n"/>
      <c r="AG164" s="16" t="n"/>
      <c r="AH164" s="16" t="n"/>
      <c r="AI164" s="16" t="n"/>
      <c r="AJ164" s="16" t="n"/>
      <c r="AK164" s="16" t="n"/>
      <c r="AL164" s="16" t="n"/>
      <c r="AM164" s="16" t="n"/>
      <c r="AN164" s="16" t="n"/>
      <c r="AO164" s="16" t="n"/>
      <c r="AP164" s="16" t="n"/>
      <c r="AQ164" s="16" t="n"/>
      <c r="AR164" s="16" t="n"/>
      <c r="AS164" s="16" t="n"/>
      <c r="AT164" s="16" t="n"/>
      <c r="AU164" s="16" t="n"/>
      <c r="AV164" s="16" t="n"/>
      <c r="AW164" s="16" t="n"/>
      <c r="AX164" s="16" t="n"/>
      <c r="AY164" s="16" t="n"/>
      <c r="AZ164" s="16" t="n"/>
      <c r="BA164" s="16" t="n"/>
      <c r="BB164" s="16" t="n"/>
      <c r="BC164" s="16" t="n"/>
      <c r="BD164" s="16" t="n"/>
      <c r="BE164" s="16" t="n"/>
      <c r="BF164" s="16" t="n"/>
      <c r="BG164" s="16" t="n"/>
      <c r="BH164" s="16" t="n"/>
      <c r="BI164" s="16" t="n"/>
      <c r="BJ164" s="16" t="n"/>
      <c r="BK164" s="16" t="n"/>
      <c r="BL164" s="16" t="n"/>
      <c r="BM164" s="16" t="n"/>
    </row>
    <row r="165">
      <c r="B165" s="13">
        <f>IF($A165="","",IFERROR(INDEX(Members!$G$2:$G$251,MATCH($A165,Members!$A$2:$A$251,0))&amp;"",""))</f>
        <v/>
      </c>
      <c r="C165" s="13">
        <f>IF($A165="","",COUNTIF($F165:$BM165,"x"))</f>
        <v/>
      </c>
      <c r="D165" s="13">
        <f>IF($A165="","",COUNTIF($F165:$BM165,"x")+COUNTIF($F165:$BM165,"a"))</f>
        <v/>
      </c>
      <c r="E165" s="15">
        <f>IF($A165="","",IF($D165=0,"",$C165/$D165))</f>
        <v/>
      </c>
      <c r="F165" s="16" t="n"/>
      <c r="G165" s="16" t="n"/>
      <c r="H165" s="16" t="n"/>
      <c r="I165" s="16" t="n"/>
      <c r="J165" s="16" t="n"/>
      <c r="K165" s="16" t="n"/>
      <c r="L165" s="16" t="n"/>
      <c r="M165" s="16" t="n"/>
      <c r="N165" s="16" t="n"/>
      <c r="O165" s="16" t="n"/>
      <c r="P165" s="16" t="n"/>
      <c r="Q165" s="16" t="n"/>
      <c r="R165" s="16" t="n"/>
      <c r="S165" s="16" t="n"/>
      <c r="T165" s="16" t="n"/>
      <c r="U165" s="16" t="n"/>
      <c r="V165" s="16" t="n"/>
      <c r="W165" s="16" t="n"/>
      <c r="X165" s="16" t="n"/>
      <c r="Y165" s="16" t="n"/>
      <c r="Z165" s="16" t="n"/>
      <c r="AA165" s="16" t="n"/>
      <c r="AB165" s="16" t="n"/>
      <c r="AC165" s="16" t="n"/>
      <c r="AD165" s="16" t="n"/>
      <c r="AE165" s="16" t="n"/>
      <c r="AF165" s="16" t="n"/>
      <c r="AG165" s="16" t="n"/>
      <c r="AH165" s="16" t="n"/>
      <c r="AI165" s="16" t="n"/>
      <c r="AJ165" s="16" t="n"/>
      <c r="AK165" s="16" t="n"/>
      <c r="AL165" s="16" t="n"/>
      <c r="AM165" s="16" t="n"/>
      <c r="AN165" s="16" t="n"/>
      <c r="AO165" s="16" t="n"/>
      <c r="AP165" s="16" t="n"/>
      <c r="AQ165" s="16" t="n"/>
      <c r="AR165" s="16" t="n"/>
      <c r="AS165" s="16" t="n"/>
      <c r="AT165" s="16" t="n"/>
      <c r="AU165" s="16" t="n"/>
      <c r="AV165" s="16" t="n"/>
      <c r="AW165" s="16" t="n"/>
      <c r="AX165" s="16" t="n"/>
      <c r="AY165" s="16" t="n"/>
      <c r="AZ165" s="16" t="n"/>
      <c r="BA165" s="16" t="n"/>
      <c r="BB165" s="16" t="n"/>
      <c r="BC165" s="16" t="n"/>
      <c r="BD165" s="16" t="n"/>
      <c r="BE165" s="16" t="n"/>
      <c r="BF165" s="16" t="n"/>
      <c r="BG165" s="16" t="n"/>
      <c r="BH165" s="16" t="n"/>
      <c r="BI165" s="16" t="n"/>
      <c r="BJ165" s="16" t="n"/>
      <c r="BK165" s="16" t="n"/>
      <c r="BL165" s="16" t="n"/>
      <c r="BM165" s="16" t="n"/>
    </row>
    <row r="166">
      <c r="B166" s="13">
        <f>IF($A166="","",IFERROR(INDEX(Members!$G$2:$G$251,MATCH($A166,Members!$A$2:$A$251,0))&amp;"",""))</f>
        <v/>
      </c>
      <c r="C166" s="13">
        <f>IF($A166="","",COUNTIF($F166:$BM166,"x"))</f>
        <v/>
      </c>
      <c r="D166" s="13">
        <f>IF($A166="","",COUNTIF($F166:$BM166,"x")+COUNTIF($F166:$BM166,"a"))</f>
        <v/>
      </c>
      <c r="E166" s="15">
        <f>IF($A166="","",IF($D166=0,"",$C166/$D166))</f>
        <v/>
      </c>
      <c r="F166" s="16" t="n"/>
      <c r="G166" s="16" t="n"/>
      <c r="H166" s="16" t="n"/>
      <c r="I166" s="16" t="n"/>
      <c r="J166" s="16" t="n"/>
      <c r="K166" s="16" t="n"/>
      <c r="L166" s="16" t="n"/>
      <c r="M166" s="16" t="n"/>
      <c r="N166" s="16" t="n"/>
      <c r="O166" s="16" t="n"/>
      <c r="P166" s="16" t="n"/>
      <c r="Q166" s="16" t="n"/>
      <c r="R166" s="16" t="n"/>
      <c r="S166" s="16" t="n"/>
      <c r="T166" s="16" t="n"/>
      <c r="U166" s="16" t="n"/>
      <c r="V166" s="16" t="n"/>
      <c r="W166" s="16" t="n"/>
      <c r="X166" s="16" t="n"/>
      <c r="Y166" s="16" t="n"/>
      <c r="Z166" s="16" t="n"/>
      <c r="AA166" s="16" t="n"/>
      <c r="AB166" s="16" t="n"/>
      <c r="AC166" s="16" t="n"/>
      <c r="AD166" s="16" t="n"/>
      <c r="AE166" s="16" t="n"/>
      <c r="AF166" s="16" t="n"/>
      <c r="AG166" s="16" t="n"/>
      <c r="AH166" s="16" t="n"/>
      <c r="AI166" s="16" t="n"/>
      <c r="AJ166" s="16" t="n"/>
      <c r="AK166" s="16" t="n"/>
      <c r="AL166" s="16" t="n"/>
      <c r="AM166" s="16" t="n"/>
      <c r="AN166" s="16" t="n"/>
      <c r="AO166" s="16" t="n"/>
      <c r="AP166" s="16" t="n"/>
      <c r="AQ166" s="16" t="n"/>
      <c r="AR166" s="16" t="n"/>
      <c r="AS166" s="16" t="n"/>
      <c r="AT166" s="16" t="n"/>
      <c r="AU166" s="16" t="n"/>
      <c r="AV166" s="16" t="n"/>
      <c r="AW166" s="16" t="n"/>
      <c r="AX166" s="16" t="n"/>
      <c r="AY166" s="16" t="n"/>
      <c r="AZ166" s="16" t="n"/>
      <c r="BA166" s="16" t="n"/>
      <c r="BB166" s="16" t="n"/>
      <c r="BC166" s="16" t="n"/>
      <c r="BD166" s="16" t="n"/>
      <c r="BE166" s="16" t="n"/>
      <c r="BF166" s="16" t="n"/>
      <c r="BG166" s="16" t="n"/>
      <c r="BH166" s="16" t="n"/>
      <c r="BI166" s="16" t="n"/>
      <c r="BJ166" s="16" t="n"/>
      <c r="BK166" s="16" t="n"/>
      <c r="BL166" s="16" t="n"/>
      <c r="BM166" s="16" t="n"/>
    </row>
    <row r="167">
      <c r="B167" s="13">
        <f>IF($A167="","",IFERROR(INDEX(Members!$G$2:$G$251,MATCH($A167,Members!$A$2:$A$251,0))&amp;"",""))</f>
        <v/>
      </c>
      <c r="C167" s="13">
        <f>IF($A167="","",COUNTIF($F167:$BM167,"x"))</f>
        <v/>
      </c>
      <c r="D167" s="13">
        <f>IF($A167="","",COUNTIF($F167:$BM167,"x")+COUNTIF($F167:$BM167,"a"))</f>
        <v/>
      </c>
      <c r="E167" s="15">
        <f>IF($A167="","",IF($D167=0,"",$C167/$D167))</f>
        <v/>
      </c>
      <c r="F167" s="16" t="n"/>
      <c r="G167" s="16" t="n"/>
      <c r="H167" s="16" t="n"/>
      <c r="I167" s="16" t="n"/>
      <c r="J167" s="16" t="n"/>
      <c r="K167" s="16" t="n"/>
      <c r="L167" s="16" t="n"/>
      <c r="M167" s="16" t="n"/>
      <c r="N167" s="16" t="n"/>
      <c r="O167" s="16" t="n"/>
      <c r="P167" s="16" t="n"/>
      <c r="Q167" s="16" t="n"/>
      <c r="R167" s="16" t="n"/>
      <c r="S167" s="16" t="n"/>
      <c r="T167" s="16" t="n"/>
      <c r="U167" s="16" t="n"/>
      <c r="V167" s="16" t="n"/>
      <c r="W167" s="16" t="n"/>
      <c r="X167" s="16" t="n"/>
      <c r="Y167" s="16" t="n"/>
      <c r="Z167" s="16" t="n"/>
      <c r="AA167" s="16" t="n"/>
      <c r="AB167" s="16" t="n"/>
      <c r="AC167" s="16" t="n"/>
      <c r="AD167" s="16" t="n"/>
      <c r="AE167" s="16" t="n"/>
      <c r="AF167" s="16" t="n"/>
      <c r="AG167" s="16" t="n"/>
      <c r="AH167" s="16" t="n"/>
      <c r="AI167" s="16" t="n"/>
      <c r="AJ167" s="16" t="n"/>
      <c r="AK167" s="16" t="n"/>
      <c r="AL167" s="16" t="n"/>
      <c r="AM167" s="16" t="n"/>
      <c r="AN167" s="16" t="n"/>
      <c r="AO167" s="16" t="n"/>
      <c r="AP167" s="16" t="n"/>
      <c r="AQ167" s="16" t="n"/>
      <c r="AR167" s="16" t="n"/>
      <c r="AS167" s="16" t="n"/>
      <c r="AT167" s="16" t="n"/>
      <c r="AU167" s="16" t="n"/>
      <c r="AV167" s="16" t="n"/>
      <c r="AW167" s="16" t="n"/>
      <c r="AX167" s="16" t="n"/>
      <c r="AY167" s="16" t="n"/>
      <c r="AZ167" s="16" t="n"/>
      <c r="BA167" s="16" t="n"/>
      <c r="BB167" s="16" t="n"/>
      <c r="BC167" s="16" t="n"/>
      <c r="BD167" s="16" t="n"/>
      <c r="BE167" s="16" t="n"/>
      <c r="BF167" s="16" t="n"/>
      <c r="BG167" s="16" t="n"/>
      <c r="BH167" s="16" t="n"/>
      <c r="BI167" s="16" t="n"/>
      <c r="BJ167" s="16" t="n"/>
      <c r="BK167" s="16" t="n"/>
      <c r="BL167" s="16" t="n"/>
      <c r="BM167" s="16" t="n"/>
    </row>
    <row r="168">
      <c r="B168" s="13">
        <f>IF($A168="","",IFERROR(INDEX(Members!$G$2:$G$251,MATCH($A168,Members!$A$2:$A$251,0))&amp;"",""))</f>
        <v/>
      </c>
      <c r="C168" s="13">
        <f>IF($A168="","",COUNTIF($F168:$BM168,"x"))</f>
        <v/>
      </c>
      <c r="D168" s="13">
        <f>IF($A168="","",COUNTIF($F168:$BM168,"x")+COUNTIF($F168:$BM168,"a"))</f>
        <v/>
      </c>
      <c r="E168" s="15">
        <f>IF($A168="","",IF($D168=0,"",$C168/$D168))</f>
        <v/>
      </c>
      <c r="F168" s="16" t="n"/>
      <c r="G168" s="16" t="n"/>
      <c r="H168" s="16" t="n"/>
      <c r="I168" s="16" t="n"/>
      <c r="J168" s="16" t="n"/>
      <c r="K168" s="16" t="n"/>
      <c r="L168" s="16" t="n"/>
      <c r="M168" s="16" t="n"/>
      <c r="N168" s="16" t="n"/>
      <c r="O168" s="16" t="n"/>
      <c r="P168" s="16" t="n"/>
      <c r="Q168" s="16" t="n"/>
      <c r="R168" s="16" t="n"/>
      <c r="S168" s="16" t="n"/>
      <c r="T168" s="16" t="n"/>
      <c r="U168" s="16" t="n"/>
      <c r="V168" s="16" t="n"/>
      <c r="W168" s="16" t="n"/>
      <c r="X168" s="16" t="n"/>
      <c r="Y168" s="16" t="n"/>
      <c r="Z168" s="16" t="n"/>
      <c r="AA168" s="16" t="n"/>
      <c r="AB168" s="16" t="n"/>
      <c r="AC168" s="16" t="n"/>
      <c r="AD168" s="16" t="n"/>
      <c r="AE168" s="16" t="n"/>
      <c r="AF168" s="16" t="n"/>
      <c r="AG168" s="16" t="n"/>
      <c r="AH168" s="16" t="n"/>
      <c r="AI168" s="16" t="n"/>
      <c r="AJ168" s="16" t="n"/>
      <c r="AK168" s="16" t="n"/>
      <c r="AL168" s="16" t="n"/>
      <c r="AM168" s="16" t="n"/>
      <c r="AN168" s="16" t="n"/>
      <c r="AO168" s="16" t="n"/>
      <c r="AP168" s="16" t="n"/>
      <c r="AQ168" s="16" t="n"/>
      <c r="AR168" s="16" t="n"/>
      <c r="AS168" s="16" t="n"/>
      <c r="AT168" s="16" t="n"/>
      <c r="AU168" s="16" t="n"/>
      <c r="AV168" s="16" t="n"/>
      <c r="AW168" s="16" t="n"/>
      <c r="AX168" s="16" t="n"/>
      <c r="AY168" s="16" t="n"/>
      <c r="AZ168" s="16" t="n"/>
      <c r="BA168" s="16" t="n"/>
      <c r="BB168" s="16" t="n"/>
      <c r="BC168" s="16" t="n"/>
      <c r="BD168" s="16" t="n"/>
      <c r="BE168" s="16" t="n"/>
      <c r="BF168" s="16" t="n"/>
      <c r="BG168" s="16" t="n"/>
      <c r="BH168" s="16" t="n"/>
      <c r="BI168" s="16" t="n"/>
      <c r="BJ168" s="16" t="n"/>
      <c r="BK168" s="16" t="n"/>
      <c r="BL168" s="16" t="n"/>
      <c r="BM168" s="16" t="n"/>
    </row>
    <row r="169">
      <c r="B169" s="13">
        <f>IF($A169="","",IFERROR(INDEX(Members!$G$2:$G$251,MATCH($A169,Members!$A$2:$A$251,0))&amp;"",""))</f>
        <v/>
      </c>
      <c r="C169" s="13">
        <f>IF($A169="","",COUNTIF($F169:$BM169,"x"))</f>
        <v/>
      </c>
      <c r="D169" s="13">
        <f>IF($A169="","",COUNTIF($F169:$BM169,"x")+COUNTIF($F169:$BM169,"a"))</f>
        <v/>
      </c>
      <c r="E169" s="15">
        <f>IF($A169="","",IF($D169=0,"",$C169/$D169))</f>
        <v/>
      </c>
      <c r="F169" s="16" t="n"/>
      <c r="G169" s="16" t="n"/>
      <c r="H169" s="16" t="n"/>
      <c r="I169" s="16" t="n"/>
      <c r="J169" s="16" t="n"/>
      <c r="K169" s="16" t="n"/>
      <c r="L169" s="16" t="n"/>
      <c r="M169" s="16" t="n"/>
      <c r="N169" s="16" t="n"/>
      <c r="O169" s="16" t="n"/>
      <c r="P169" s="16" t="n"/>
      <c r="Q169" s="16" t="n"/>
      <c r="R169" s="16" t="n"/>
      <c r="S169" s="16" t="n"/>
      <c r="T169" s="16" t="n"/>
      <c r="U169" s="16" t="n"/>
      <c r="V169" s="16" t="n"/>
      <c r="W169" s="16" t="n"/>
      <c r="X169" s="16" t="n"/>
      <c r="Y169" s="16" t="n"/>
      <c r="Z169" s="16" t="n"/>
      <c r="AA169" s="16" t="n"/>
      <c r="AB169" s="16" t="n"/>
      <c r="AC169" s="16" t="n"/>
      <c r="AD169" s="16" t="n"/>
      <c r="AE169" s="16" t="n"/>
      <c r="AF169" s="16" t="n"/>
      <c r="AG169" s="16" t="n"/>
      <c r="AH169" s="16" t="n"/>
      <c r="AI169" s="16" t="n"/>
      <c r="AJ169" s="16" t="n"/>
      <c r="AK169" s="16" t="n"/>
      <c r="AL169" s="16" t="n"/>
      <c r="AM169" s="16" t="n"/>
      <c r="AN169" s="16" t="n"/>
      <c r="AO169" s="16" t="n"/>
      <c r="AP169" s="16" t="n"/>
      <c r="AQ169" s="16" t="n"/>
      <c r="AR169" s="16" t="n"/>
      <c r="AS169" s="16" t="n"/>
      <c r="AT169" s="16" t="n"/>
      <c r="AU169" s="16" t="n"/>
      <c r="AV169" s="16" t="n"/>
      <c r="AW169" s="16" t="n"/>
      <c r="AX169" s="16" t="n"/>
      <c r="AY169" s="16" t="n"/>
      <c r="AZ169" s="16" t="n"/>
      <c r="BA169" s="16" t="n"/>
      <c r="BB169" s="16" t="n"/>
      <c r="BC169" s="16" t="n"/>
      <c r="BD169" s="16" t="n"/>
      <c r="BE169" s="16" t="n"/>
      <c r="BF169" s="16" t="n"/>
      <c r="BG169" s="16" t="n"/>
      <c r="BH169" s="16" t="n"/>
      <c r="BI169" s="16" t="n"/>
      <c r="BJ169" s="16" t="n"/>
      <c r="BK169" s="16" t="n"/>
      <c r="BL169" s="16" t="n"/>
      <c r="BM169" s="16" t="n"/>
    </row>
    <row r="170">
      <c r="B170" s="13">
        <f>IF($A170="","",IFERROR(INDEX(Members!$G$2:$G$251,MATCH($A170,Members!$A$2:$A$251,0))&amp;"",""))</f>
        <v/>
      </c>
      <c r="C170" s="13">
        <f>IF($A170="","",COUNTIF($F170:$BM170,"x"))</f>
        <v/>
      </c>
      <c r="D170" s="13">
        <f>IF($A170="","",COUNTIF($F170:$BM170,"x")+COUNTIF($F170:$BM170,"a"))</f>
        <v/>
      </c>
      <c r="E170" s="15">
        <f>IF($A170="","",IF($D170=0,"",$C170/$D170))</f>
        <v/>
      </c>
      <c r="F170" s="16" t="n"/>
      <c r="G170" s="16" t="n"/>
      <c r="H170" s="16" t="n"/>
      <c r="I170" s="16" t="n"/>
      <c r="J170" s="16" t="n"/>
      <c r="K170" s="16" t="n"/>
      <c r="L170" s="16" t="n"/>
      <c r="M170" s="16" t="n"/>
      <c r="N170" s="16" t="n"/>
      <c r="O170" s="16" t="n"/>
      <c r="P170" s="16" t="n"/>
      <c r="Q170" s="16" t="n"/>
      <c r="R170" s="16" t="n"/>
      <c r="S170" s="16" t="n"/>
      <c r="T170" s="16" t="n"/>
      <c r="U170" s="16" t="n"/>
      <c r="V170" s="16" t="n"/>
      <c r="W170" s="16" t="n"/>
      <c r="X170" s="16" t="n"/>
      <c r="Y170" s="16" t="n"/>
      <c r="Z170" s="16" t="n"/>
      <c r="AA170" s="16" t="n"/>
      <c r="AB170" s="16" t="n"/>
      <c r="AC170" s="16" t="n"/>
      <c r="AD170" s="16" t="n"/>
      <c r="AE170" s="16" t="n"/>
      <c r="AF170" s="16" t="n"/>
      <c r="AG170" s="16" t="n"/>
      <c r="AH170" s="16" t="n"/>
      <c r="AI170" s="16" t="n"/>
      <c r="AJ170" s="16" t="n"/>
      <c r="AK170" s="16" t="n"/>
      <c r="AL170" s="16" t="n"/>
      <c r="AM170" s="16" t="n"/>
      <c r="AN170" s="16" t="n"/>
      <c r="AO170" s="16" t="n"/>
      <c r="AP170" s="16" t="n"/>
      <c r="AQ170" s="16" t="n"/>
      <c r="AR170" s="16" t="n"/>
      <c r="AS170" s="16" t="n"/>
      <c r="AT170" s="16" t="n"/>
      <c r="AU170" s="16" t="n"/>
      <c r="AV170" s="16" t="n"/>
      <c r="AW170" s="16" t="n"/>
      <c r="AX170" s="16" t="n"/>
      <c r="AY170" s="16" t="n"/>
      <c r="AZ170" s="16" t="n"/>
      <c r="BA170" s="16" t="n"/>
      <c r="BB170" s="16" t="n"/>
      <c r="BC170" s="16" t="n"/>
      <c r="BD170" s="16" t="n"/>
      <c r="BE170" s="16" t="n"/>
      <c r="BF170" s="16" t="n"/>
      <c r="BG170" s="16" t="n"/>
      <c r="BH170" s="16" t="n"/>
      <c r="BI170" s="16" t="n"/>
      <c r="BJ170" s="16" t="n"/>
      <c r="BK170" s="16" t="n"/>
      <c r="BL170" s="16" t="n"/>
      <c r="BM170" s="16" t="n"/>
    </row>
    <row r="171">
      <c r="B171" s="13">
        <f>IF($A171="","",IFERROR(INDEX(Members!$G$2:$G$251,MATCH($A171,Members!$A$2:$A$251,0))&amp;"",""))</f>
        <v/>
      </c>
      <c r="C171" s="13">
        <f>IF($A171="","",COUNTIF($F171:$BM171,"x"))</f>
        <v/>
      </c>
      <c r="D171" s="13">
        <f>IF($A171="","",COUNTIF($F171:$BM171,"x")+COUNTIF($F171:$BM171,"a"))</f>
        <v/>
      </c>
      <c r="E171" s="15">
        <f>IF($A171="","",IF($D171=0,"",$C171/$D171))</f>
        <v/>
      </c>
      <c r="F171" s="16" t="n"/>
      <c r="G171" s="16" t="n"/>
      <c r="H171" s="16" t="n"/>
      <c r="I171" s="16" t="n"/>
      <c r="J171" s="16" t="n"/>
      <c r="K171" s="16" t="n"/>
      <c r="L171" s="16" t="n"/>
      <c r="M171" s="16" t="n"/>
      <c r="N171" s="16" t="n"/>
      <c r="O171" s="16" t="n"/>
      <c r="P171" s="16" t="n"/>
      <c r="Q171" s="16" t="n"/>
      <c r="R171" s="16" t="n"/>
      <c r="S171" s="16" t="n"/>
      <c r="T171" s="16" t="n"/>
      <c r="U171" s="16" t="n"/>
      <c r="V171" s="16" t="n"/>
      <c r="W171" s="16" t="n"/>
      <c r="X171" s="16" t="n"/>
      <c r="Y171" s="16" t="n"/>
      <c r="Z171" s="16" t="n"/>
      <c r="AA171" s="16" t="n"/>
      <c r="AB171" s="16" t="n"/>
      <c r="AC171" s="16" t="n"/>
      <c r="AD171" s="16" t="n"/>
      <c r="AE171" s="16" t="n"/>
      <c r="AF171" s="16" t="n"/>
      <c r="AG171" s="16" t="n"/>
      <c r="AH171" s="16" t="n"/>
      <c r="AI171" s="16" t="n"/>
      <c r="AJ171" s="16" t="n"/>
      <c r="AK171" s="16" t="n"/>
      <c r="AL171" s="16" t="n"/>
      <c r="AM171" s="16" t="n"/>
      <c r="AN171" s="16" t="n"/>
      <c r="AO171" s="16" t="n"/>
      <c r="AP171" s="16" t="n"/>
      <c r="AQ171" s="16" t="n"/>
      <c r="AR171" s="16" t="n"/>
      <c r="AS171" s="16" t="n"/>
      <c r="AT171" s="16" t="n"/>
      <c r="AU171" s="16" t="n"/>
      <c r="AV171" s="16" t="n"/>
      <c r="AW171" s="16" t="n"/>
      <c r="AX171" s="16" t="n"/>
      <c r="AY171" s="16" t="n"/>
      <c r="AZ171" s="16" t="n"/>
      <c r="BA171" s="16" t="n"/>
      <c r="BB171" s="16" t="n"/>
      <c r="BC171" s="16" t="n"/>
      <c r="BD171" s="16" t="n"/>
      <c r="BE171" s="16" t="n"/>
      <c r="BF171" s="16" t="n"/>
      <c r="BG171" s="16" t="n"/>
      <c r="BH171" s="16" t="n"/>
      <c r="BI171" s="16" t="n"/>
      <c r="BJ171" s="16" t="n"/>
      <c r="BK171" s="16" t="n"/>
      <c r="BL171" s="16" t="n"/>
      <c r="BM171" s="16" t="n"/>
    </row>
    <row r="172">
      <c r="B172" s="13">
        <f>IF($A172="","",IFERROR(INDEX(Members!$G$2:$G$251,MATCH($A172,Members!$A$2:$A$251,0))&amp;"",""))</f>
        <v/>
      </c>
      <c r="C172" s="13">
        <f>IF($A172="","",COUNTIF($F172:$BM172,"x"))</f>
        <v/>
      </c>
      <c r="D172" s="13">
        <f>IF($A172="","",COUNTIF($F172:$BM172,"x")+COUNTIF($F172:$BM172,"a"))</f>
        <v/>
      </c>
      <c r="E172" s="15">
        <f>IF($A172="","",IF($D172=0,"",$C172/$D172))</f>
        <v/>
      </c>
      <c r="F172" s="16" t="n"/>
      <c r="G172" s="16" t="n"/>
      <c r="H172" s="16" t="n"/>
      <c r="I172" s="16" t="n"/>
      <c r="J172" s="16" t="n"/>
      <c r="K172" s="16" t="n"/>
      <c r="L172" s="16" t="n"/>
      <c r="M172" s="16" t="n"/>
      <c r="N172" s="16" t="n"/>
      <c r="O172" s="16" t="n"/>
      <c r="P172" s="16" t="n"/>
      <c r="Q172" s="16" t="n"/>
      <c r="R172" s="16" t="n"/>
      <c r="S172" s="16" t="n"/>
      <c r="T172" s="16" t="n"/>
      <c r="U172" s="16" t="n"/>
      <c r="V172" s="16" t="n"/>
      <c r="W172" s="16" t="n"/>
      <c r="X172" s="16" t="n"/>
      <c r="Y172" s="16" t="n"/>
      <c r="Z172" s="16" t="n"/>
      <c r="AA172" s="16" t="n"/>
      <c r="AB172" s="16" t="n"/>
      <c r="AC172" s="16" t="n"/>
      <c r="AD172" s="16" t="n"/>
      <c r="AE172" s="16" t="n"/>
      <c r="AF172" s="16" t="n"/>
      <c r="AG172" s="16" t="n"/>
      <c r="AH172" s="16" t="n"/>
      <c r="AI172" s="16" t="n"/>
      <c r="AJ172" s="16" t="n"/>
      <c r="AK172" s="16" t="n"/>
      <c r="AL172" s="16" t="n"/>
      <c r="AM172" s="16" t="n"/>
      <c r="AN172" s="16" t="n"/>
      <c r="AO172" s="16" t="n"/>
      <c r="AP172" s="16" t="n"/>
      <c r="AQ172" s="16" t="n"/>
      <c r="AR172" s="16" t="n"/>
      <c r="AS172" s="16" t="n"/>
      <c r="AT172" s="16" t="n"/>
      <c r="AU172" s="16" t="n"/>
      <c r="AV172" s="16" t="n"/>
      <c r="AW172" s="16" t="n"/>
      <c r="AX172" s="16" t="n"/>
      <c r="AY172" s="16" t="n"/>
      <c r="AZ172" s="16" t="n"/>
      <c r="BA172" s="16" t="n"/>
      <c r="BB172" s="16" t="n"/>
      <c r="BC172" s="16" t="n"/>
      <c r="BD172" s="16" t="n"/>
      <c r="BE172" s="16" t="n"/>
      <c r="BF172" s="16" t="n"/>
      <c r="BG172" s="16" t="n"/>
      <c r="BH172" s="16" t="n"/>
      <c r="BI172" s="16" t="n"/>
      <c r="BJ172" s="16" t="n"/>
      <c r="BK172" s="16" t="n"/>
      <c r="BL172" s="16" t="n"/>
      <c r="BM172" s="16" t="n"/>
    </row>
    <row r="173">
      <c r="B173" s="13">
        <f>IF($A173="","",IFERROR(INDEX(Members!$G$2:$G$251,MATCH($A173,Members!$A$2:$A$251,0))&amp;"",""))</f>
        <v/>
      </c>
      <c r="C173" s="13">
        <f>IF($A173="","",COUNTIF($F173:$BM173,"x"))</f>
        <v/>
      </c>
      <c r="D173" s="13">
        <f>IF($A173="","",COUNTIF($F173:$BM173,"x")+COUNTIF($F173:$BM173,"a"))</f>
        <v/>
      </c>
      <c r="E173" s="15">
        <f>IF($A173="","",IF($D173=0,"",$C173/$D173))</f>
        <v/>
      </c>
      <c r="F173" s="16" t="n"/>
      <c r="G173" s="16" t="n"/>
      <c r="H173" s="16" t="n"/>
      <c r="I173" s="16" t="n"/>
      <c r="J173" s="16" t="n"/>
      <c r="K173" s="16" t="n"/>
      <c r="L173" s="16" t="n"/>
      <c r="M173" s="16" t="n"/>
      <c r="N173" s="16" t="n"/>
      <c r="O173" s="16" t="n"/>
      <c r="P173" s="16" t="n"/>
      <c r="Q173" s="16" t="n"/>
      <c r="R173" s="16" t="n"/>
      <c r="S173" s="16" t="n"/>
      <c r="T173" s="16" t="n"/>
      <c r="U173" s="16" t="n"/>
      <c r="V173" s="16" t="n"/>
      <c r="W173" s="16" t="n"/>
      <c r="X173" s="16" t="n"/>
      <c r="Y173" s="16" t="n"/>
      <c r="Z173" s="16" t="n"/>
      <c r="AA173" s="16" t="n"/>
      <c r="AB173" s="16" t="n"/>
      <c r="AC173" s="16" t="n"/>
      <c r="AD173" s="16" t="n"/>
      <c r="AE173" s="16" t="n"/>
      <c r="AF173" s="16" t="n"/>
      <c r="AG173" s="16" t="n"/>
      <c r="AH173" s="16" t="n"/>
      <c r="AI173" s="16" t="n"/>
      <c r="AJ173" s="16" t="n"/>
      <c r="AK173" s="16" t="n"/>
      <c r="AL173" s="16" t="n"/>
      <c r="AM173" s="16" t="n"/>
      <c r="AN173" s="16" t="n"/>
      <c r="AO173" s="16" t="n"/>
      <c r="AP173" s="16" t="n"/>
      <c r="AQ173" s="16" t="n"/>
      <c r="AR173" s="16" t="n"/>
      <c r="AS173" s="16" t="n"/>
      <c r="AT173" s="16" t="n"/>
      <c r="AU173" s="16" t="n"/>
      <c r="AV173" s="16" t="n"/>
      <c r="AW173" s="16" t="n"/>
      <c r="AX173" s="16" t="n"/>
      <c r="AY173" s="16" t="n"/>
      <c r="AZ173" s="16" t="n"/>
      <c r="BA173" s="16" t="n"/>
      <c r="BB173" s="16" t="n"/>
      <c r="BC173" s="16" t="n"/>
      <c r="BD173" s="16" t="n"/>
      <c r="BE173" s="16" t="n"/>
      <c r="BF173" s="16" t="n"/>
      <c r="BG173" s="16" t="n"/>
      <c r="BH173" s="16" t="n"/>
      <c r="BI173" s="16" t="n"/>
      <c r="BJ173" s="16" t="n"/>
      <c r="BK173" s="16" t="n"/>
      <c r="BL173" s="16" t="n"/>
      <c r="BM173" s="16" t="n"/>
    </row>
    <row r="174">
      <c r="B174" s="13">
        <f>IF($A174="","",IFERROR(INDEX(Members!$G$2:$G$251,MATCH($A174,Members!$A$2:$A$251,0))&amp;"",""))</f>
        <v/>
      </c>
      <c r="C174" s="13">
        <f>IF($A174="","",COUNTIF($F174:$BM174,"x"))</f>
        <v/>
      </c>
      <c r="D174" s="13">
        <f>IF($A174="","",COUNTIF($F174:$BM174,"x")+COUNTIF($F174:$BM174,"a"))</f>
        <v/>
      </c>
      <c r="E174" s="15">
        <f>IF($A174="","",IF($D174=0,"",$C174/$D174))</f>
        <v/>
      </c>
      <c r="F174" s="16" t="n"/>
      <c r="G174" s="16" t="n"/>
      <c r="H174" s="16" t="n"/>
      <c r="I174" s="16" t="n"/>
      <c r="J174" s="16" t="n"/>
      <c r="K174" s="16" t="n"/>
      <c r="L174" s="16" t="n"/>
      <c r="M174" s="16" t="n"/>
      <c r="N174" s="16" t="n"/>
      <c r="O174" s="16" t="n"/>
      <c r="P174" s="16" t="n"/>
      <c r="Q174" s="16" t="n"/>
      <c r="R174" s="16" t="n"/>
      <c r="S174" s="16" t="n"/>
      <c r="T174" s="16" t="n"/>
      <c r="U174" s="16" t="n"/>
      <c r="V174" s="16" t="n"/>
      <c r="W174" s="16" t="n"/>
      <c r="X174" s="16" t="n"/>
      <c r="Y174" s="16" t="n"/>
      <c r="Z174" s="16" t="n"/>
      <c r="AA174" s="16" t="n"/>
      <c r="AB174" s="16" t="n"/>
      <c r="AC174" s="16" t="n"/>
      <c r="AD174" s="16" t="n"/>
      <c r="AE174" s="16" t="n"/>
      <c r="AF174" s="16" t="n"/>
      <c r="AG174" s="16" t="n"/>
      <c r="AH174" s="16" t="n"/>
      <c r="AI174" s="16" t="n"/>
      <c r="AJ174" s="16" t="n"/>
      <c r="AK174" s="16" t="n"/>
      <c r="AL174" s="16" t="n"/>
      <c r="AM174" s="16" t="n"/>
      <c r="AN174" s="16" t="n"/>
      <c r="AO174" s="16" t="n"/>
      <c r="AP174" s="16" t="n"/>
      <c r="AQ174" s="16" t="n"/>
      <c r="AR174" s="16" t="n"/>
      <c r="AS174" s="16" t="n"/>
      <c r="AT174" s="16" t="n"/>
      <c r="AU174" s="16" t="n"/>
      <c r="AV174" s="16" t="n"/>
      <c r="AW174" s="16" t="n"/>
      <c r="AX174" s="16" t="n"/>
      <c r="AY174" s="16" t="n"/>
      <c r="AZ174" s="16" t="n"/>
      <c r="BA174" s="16" t="n"/>
      <c r="BB174" s="16" t="n"/>
      <c r="BC174" s="16" t="n"/>
      <c r="BD174" s="16" t="n"/>
      <c r="BE174" s="16" t="n"/>
      <c r="BF174" s="16" t="n"/>
      <c r="BG174" s="16" t="n"/>
      <c r="BH174" s="16" t="n"/>
      <c r="BI174" s="16" t="n"/>
      <c r="BJ174" s="16" t="n"/>
      <c r="BK174" s="16" t="n"/>
      <c r="BL174" s="16" t="n"/>
      <c r="BM174" s="16" t="n"/>
    </row>
    <row r="175">
      <c r="B175" s="13">
        <f>IF($A175="","",IFERROR(INDEX(Members!$G$2:$G$251,MATCH($A175,Members!$A$2:$A$251,0))&amp;"",""))</f>
        <v/>
      </c>
      <c r="C175" s="13">
        <f>IF($A175="","",COUNTIF($F175:$BM175,"x"))</f>
        <v/>
      </c>
      <c r="D175" s="13">
        <f>IF($A175="","",COUNTIF($F175:$BM175,"x")+COUNTIF($F175:$BM175,"a"))</f>
        <v/>
      </c>
      <c r="E175" s="15">
        <f>IF($A175="","",IF($D175=0,"",$C175/$D175))</f>
        <v/>
      </c>
      <c r="F175" s="16" t="n"/>
      <c r="G175" s="16" t="n"/>
      <c r="H175" s="16" t="n"/>
      <c r="I175" s="16" t="n"/>
      <c r="J175" s="16" t="n"/>
      <c r="K175" s="16" t="n"/>
      <c r="L175" s="16" t="n"/>
      <c r="M175" s="16" t="n"/>
      <c r="N175" s="16" t="n"/>
      <c r="O175" s="16" t="n"/>
      <c r="P175" s="16" t="n"/>
      <c r="Q175" s="16" t="n"/>
      <c r="R175" s="16" t="n"/>
      <c r="S175" s="16" t="n"/>
      <c r="T175" s="16" t="n"/>
      <c r="U175" s="16" t="n"/>
      <c r="V175" s="16" t="n"/>
      <c r="W175" s="16" t="n"/>
      <c r="X175" s="16" t="n"/>
      <c r="Y175" s="16" t="n"/>
      <c r="Z175" s="16" t="n"/>
      <c r="AA175" s="16" t="n"/>
      <c r="AB175" s="16" t="n"/>
      <c r="AC175" s="16" t="n"/>
      <c r="AD175" s="16" t="n"/>
      <c r="AE175" s="16" t="n"/>
      <c r="AF175" s="16" t="n"/>
      <c r="AG175" s="16" t="n"/>
      <c r="AH175" s="16" t="n"/>
      <c r="AI175" s="16" t="n"/>
      <c r="AJ175" s="16" t="n"/>
      <c r="AK175" s="16" t="n"/>
      <c r="AL175" s="16" t="n"/>
      <c r="AM175" s="16" t="n"/>
      <c r="AN175" s="16" t="n"/>
      <c r="AO175" s="16" t="n"/>
      <c r="AP175" s="16" t="n"/>
      <c r="AQ175" s="16" t="n"/>
      <c r="AR175" s="16" t="n"/>
      <c r="AS175" s="16" t="n"/>
      <c r="AT175" s="16" t="n"/>
      <c r="AU175" s="16" t="n"/>
      <c r="AV175" s="16" t="n"/>
      <c r="AW175" s="16" t="n"/>
      <c r="AX175" s="16" t="n"/>
      <c r="AY175" s="16" t="n"/>
      <c r="AZ175" s="16" t="n"/>
      <c r="BA175" s="16" t="n"/>
      <c r="BB175" s="16" t="n"/>
      <c r="BC175" s="16" t="n"/>
      <c r="BD175" s="16" t="n"/>
      <c r="BE175" s="16" t="n"/>
      <c r="BF175" s="16" t="n"/>
      <c r="BG175" s="16" t="n"/>
      <c r="BH175" s="16" t="n"/>
      <c r="BI175" s="16" t="n"/>
      <c r="BJ175" s="16" t="n"/>
      <c r="BK175" s="16" t="n"/>
      <c r="BL175" s="16" t="n"/>
      <c r="BM175" s="16" t="n"/>
    </row>
    <row r="176">
      <c r="B176" s="13">
        <f>IF($A176="","",IFERROR(INDEX(Members!$G$2:$G$251,MATCH($A176,Members!$A$2:$A$251,0))&amp;"",""))</f>
        <v/>
      </c>
      <c r="C176" s="13">
        <f>IF($A176="","",COUNTIF($F176:$BM176,"x"))</f>
        <v/>
      </c>
      <c r="D176" s="13">
        <f>IF($A176="","",COUNTIF($F176:$BM176,"x")+COUNTIF($F176:$BM176,"a"))</f>
        <v/>
      </c>
      <c r="E176" s="15">
        <f>IF($A176="","",IF($D176=0,"",$C176/$D176))</f>
        <v/>
      </c>
      <c r="F176" s="16" t="n"/>
      <c r="G176" s="16" t="n"/>
      <c r="H176" s="16" t="n"/>
      <c r="I176" s="16" t="n"/>
      <c r="J176" s="16" t="n"/>
      <c r="K176" s="16" t="n"/>
      <c r="L176" s="16" t="n"/>
      <c r="M176" s="16" t="n"/>
      <c r="N176" s="16" t="n"/>
      <c r="O176" s="16" t="n"/>
      <c r="P176" s="16" t="n"/>
      <c r="Q176" s="16" t="n"/>
      <c r="R176" s="16" t="n"/>
      <c r="S176" s="16" t="n"/>
      <c r="T176" s="16" t="n"/>
      <c r="U176" s="16" t="n"/>
      <c r="V176" s="16" t="n"/>
      <c r="W176" s="16" t="n"/>
      <c r="X176" s="16" t="n"/>
      <c r="Y176" s="16" t="n"/>
      <c r="Z176" s="16" t="n"/>
      <c r="AA176" s="16" t="n"/>
      <c r="AB176" s="16" t="n"/>
      <c r="AC176" s="16" t="n"/>
      <c r="AD176" s="16" t="n"/>
      <c r="AE176" s="16" t="n"/>
      <c r="AF176" s="16" t="n"/>
      <c r="AG176" s="16" t="n"/>
      <c r="AH176" s="16" t="n"/>
      <c r="AI176" s="16" t="n"/>
      <c r="AJ176" s="16" t="n"/>
      <c r="AK176" s="16" t="n"/>
      <c r="AL176" s="16" t="n"/>
      <c r="AM176" s="16" t="n"/>
      <c r="AN176" s="16" t="n"/>
      <c r="AO176" s="16" t="n"/>
      <c r="AP176" s="16" t="n"/>
      <c r="AQ176" s="16" t="n"/>
      <c r="AR176" s="16" t="n"/>
      <c r="AS176" s="16" t="n"/>
      <c r="AT176" s="16" t="n"/>
      <c r="AU176" s="16" t="n"/>
      <c r="AV176" s="16" t="n"/>
      <c r="AW176" s="16" t="n"/>
      <c r="AX176" s="16" t="n"/>
      <c r="AY176" s="16" t="n"/>
      <c r="AZ176" s="16" t="n"/>
      <c r="BA176" s="16" t="n"/>
      <c r="BB176" s="16" t="n"/>
      <c r="BC176" s="16" t="n"/>
      <c r="BD176" s="16" t="n"/>
      <c r="BE176" s="16" t="n"/>
      <c r="BF176" s="16" t="n"/>
      <c r="BG176" s="16" t="n"/>
      <c r="BH176" s="16" t="n"/>
      <c r="BI176" s="16" t="n"/>
      <c r="BJ176" s="16" t="n"/>
      <c r="BK176" s="16" t="n"/>
      <c r="BL176" s="16" t="n"/>
      <c r="BM176" s="16" t="n"/>
    </row>
    <row r="177">
      <c r="B177" s="13">
        <f>IF($A177="","",IFERROR(INDEX(Members!$G$2:$G$251,MATCH($A177,Members!$A$2:$A$251,0))&amp;"",""))</f>
        <v/>
      </c>
      <c r="C177" s="13">
        <f>IF($A177="","",COUNTIF($F177:$BM177,"x"))</f>
        <v/>
      </c>
      <c r="D177" s="13">
        <f>IF($A177="","",COUNTIF($F177:$BM177,"x")+COUNTIF($F177:$BM177,"a"))</f>
        <v/>
      </c>
      <c r="E177" s="15">
        <f>IF($A177="","",IF($D177=0,"",$C177/$D177))</f>
        <v/>
      </c>
      <c r="F177" s="16" t="n"/>
      <c r="G177" s="16" t="n"/>
      <c r="H177" s="16" t="n"/>
      <c r="I177" s="16" t="n"/>
      <c r="J177" s="16" t="n"/>
      <c r="K177" s="16" t="n"/>
      <c r="L177" s="16" t="n"/>
      <c r="M177" s="16" t="n"/>
      <c r="N177" s="16" t="n"/>
      <c r="O177" s="16" t="n"/>
      <c r="P177" s="16" t="n"/>
      <c r="Q177" s="16" t="n"/>
      <c r="R177" s="16" t="n"/>
      <c r="S177" s="16" t="n"/>
      <c r="T177" s="16" t="n"/>
      <c r="U177" s="16" t="n"/>
      <c r="V177" s="16" t="n"/>
      <c r="W177" s="16" t="n"/>
      <c r="X177" s="16" t="n"/>
      <c r="Y177" s="16" t="n"/>
      <c r="Z177" s="16" t="n"/>
      <c r="AA177" s="16" t="n"/>
      <c r="AB177" s="16" t="n"/>
      <c r="AC177" s="16" t="n"/>
      <c r="AD177" s="16" t="n"/>
      <c r="AE177" s="16" t="n"/>
      <c r="AF177" s="16" t="n"/>
      <c r="AG177" s="16" t="n"/>
      <c r="AH177" s="16" t="n"/>
      <c r="AI177" s="16" t="n"/>
      <c r="AJ177" s="16" t="n"/>
      <c r="AK177" s="16" t="n"/>
      <c r="AL177" s="16" t="n"/>
      <c r="AM177" s="16" t="n"/>
      <c r="AN177" s="16" t="n"/>
      <c r="AO177" s="16" t="n"/>
      <c r="AP177" s="16" t="n"/>
      <c r="AQ177" s="16" t="n"/>
      <c r="AR177" s="16" t="n"/>
      <c r="AS177" s="16" t="n"/>
      <c r="AT177" s="16" t="n"/>
      <c r="AU177" s="16" t="n"/>
      <c r="AV177" s="16" t="n"/>
      <c r="AW177" s="16" t="n"/>
      <c r="AX177" s="16" t="n"/>
      <c r="AY177" s="16" t="n"/>
      <c r="AZ177" s="16" t="n"/>
      <c r="BA177" s="16" t="n"/>
      <c r="BB177" s="16" t="n"/>
      <c r="BC177" s="16" t="n"/>
      <c r="BD177" s="16" t="n"/>
      <c r="BE177" s="16" t="n"/>
      <c r="BF177" s="16" t="n"/>
      <c r="BG177" s="16" t="n"/>
      <c r="BH177" s="16" t="n"/>
      <c r="BI177" s="16" t="n"/>
      <c r="BJ177" s="16" t="n"/>
      <c r="BK177" s="16" t="n"/>
      <c r="BL177" s="16" t="n"/>
      <c r="BM177" s="16" t="n"/>
    </row>
    <row r="178">
      <c r="B178" s="13">
        <f>IF($A178="","",IFERROR(INDEX(Members!$G$2:$G$251,MATCH($A178,Members!$A$2:$A$251,0))&amp;"",""))</f>
        <v/>
      </c>
      <c r="C178" s="13">
        <f>IF($A178="","",COUNTIF($F178:$BM178,"x"))</f>
        <v/>
      </c>
      <c r="D178" s="13">
        <f>IF($A178="","",COUNTIF($F178:$BM178,"x")+COUNTIF($F178:$BM178,"a"))</f>
        <v/>
      </c>
      <c r="E178" s="15">
        <f>IF($A178="","",IF($D178=0,"",$C178/$D178))</f>
        <v/>
      </c>
      <c r="F178" s="16" t="n"/>
      <c r="G178" s="16" t="n"/>
      <c r="H178" s="16" t="n"/>
      <c r="I178" s="16" t="n"/>
      <c r="J178" s="16" t="n"/>
      <c r="K178" s="16" t="n"/>
      <c r="L178" s="16" t="n"/>
      <c r="M178" s="16" t="n"/>
      <c r="N178" s="16" t="n"/>
      <c r="O178" s="16" t="n"/>
      <c r="P178" s="16" t="n"/>
      <c r="Q178" s="16" t="n"/>
      <c r="R178" s="16" t="n"/>
      <c r="S178" s="16" t="n"/>
      <c r="T178" s="16" t="n"/>
      <c r="U178" s="16" t="n"/>
      <c r="V178" s="16" t="n"/>
      <c r="W178" s="16" t="n"/>
      <c r="X178" s="16" t="n"/>
      <c r="Y178" s="16" t="n"/>
      <c r="Z178" s="16" t="n"/>
      <c r="AA178" s="16" t="n"/>
      <c r="AB178" s="16" t="n"/>
      <c r="AC178" s="16" t="n"/>
      <c r="AD178" s="16" t="n"/>
      <c r="AE178" s="16" t="n"/>
      <c r="AF178" s="16" t="n"/>
      <c r="AG178" s="16" t="n"/>
      <c r="AH178" s="16" t="n"/>
      <c r="AI178" s="16" t="n"/>
      <c r="AJ178" s="16" t="n"/>
      <c r="AK178" s="16" t="n"/>
      <c r="AL178" s="16" t="n"/>
      <c r="AM178" s="16" t="n"/>
      <c r="AN178" s="16" t="n"/>
      <c r="AO178" s="16" t="n"/>
      <c r="AP178" s="16" t="n"/>
      <c r="AQ178" s="16" t="n"/>
      <c r="AR178" s="16" t="n"/>
      <c r="AS178" s="16" t="n"/>
      <c r="AT178" s="16" t="n"/>
      <c r="AU178" s="16" t="n"/>
      <c r="AV178" s="16" t="n"/>
      <c r="AW178" s="16" t="n"/>
      <c r="AX178" s="16" t="n"/>
      <c r="AY178" s="16" t="n"/>
      <c r="AZ178" s="16" t="n"/>
      <c r="BA178" s="16" t="n"/>
      <c r="BB178" s="16" t="n"/>
      <c r="BC178" s="16" t="n"/>
      <c r="BD178" s="16" t="n"/>
      <c r="BE178" s="16" t="n"/>
      <c r="BF178" s="16" t="n"/>
      <c r="BG178" s="16" t="n"/>
      <c r="BH178" s="16" t="n"/>
      <c r="BI178" s="16" t="n"/>
      <c r="BJ178" s="16" t="n"/>
      <c r="BK178" s="16" t="n"/>
      <c r="BL178" s="16" t="n"/>
      <c r="BM178" s="16" t="n"/>
    </row>
    <row r="179">
      <c r="B179" s="13">
        <f>IF($A179="","",IFERROR(INDEX(Members!$G$2:$G$251,MATCH($A179,Members!$A$2:$A$251,0))&amp;"",""))</f>
        <v/>
      </c>
      <c r="C179" s="13">
        <f>IF($A179="","",COUNTIF($F179:$BM179,"x"))</f>
        <v/>
      </c>
      <c r="D179" s="13">
        <f>IF($A179="","",COUNTIF($F179:$BM179,"x")+COUNTIF($F179:$BM179,"a"))</f>
        <v/>
      </c>
      <c r="E179" s="15">
        <f>IF($A179="","",IF($D179=0,"",$C179/$D179))</f>
        <v/>
      </c>
      <c r="F179" s="16" t="n"/>
      <c r="G179" s="16" t="n"/>
      <c r="H179" s="16" t="n"/>
      <c r="I179" s="16" t="n"/>
      <c r="J179" s="16" t="n"/>
      <c r="K179" s="16" t="n"/>
      <c r="L179" s="16" t="n"/>
      <c r="M179" s="16" t="n"/>
      <c r="N179" s="16" t="n"/>
      <c r="O179" s="16" t="n"/>
      <c r="P179" s="16" t="n"/>
      <c r="Q179" s="16" t="n"/>
      <c r="R179" s="16" t="n"/>
      <c r="S179" s="16" t="n"/>
      <c r="T179" s="16" t="n"/>
      <c r="U179" s="16" t="n"/>
      <c r="V179" s="16" t="n"/>
      <c r="W179" s="16" t="n"/>
      <c r="X179" s="16" t="n"/>
      <c r="Y179" s="16" t="n"/>
      <c r="Z179" s="16" t="n"/>
      <c r="AA179" s="16" t="n"/>
      <c r="AB179" s="16" t="n"/>
      <c r="AC179" s="16" t="n"/>
      <c r="AD179" s="16" t="n"/>
      <c r="AE179" s="16" t="n"/>
      <c r="AF179" s="16" t="n"/>
      <c r="AG179" s="16" t="n"/>
      <c r="AH179" s="16" t="n"/>
      <c r="AI179" s="16" t="n"/>
      <c r="AJ179" s="16" t="n"/>
      <c r="AK179" s="16" t="n"/>
      <c r="AL179" s="16" t="n"/>
      <c r="AM179" s="16" t="n"/>
      <c r="AN179" s="16" t="n"/>
      <c r="AO179" s="16" t="n"/>
      <c r="AP179" s="16" t="n"/>
      <c r="AQ179" s="16" t="n"/>
      <c r="AR179" s="16" t="n"/>
      <c r="AS179" s="16" t="n"/>
      <c r="AT179" s="16" t="n"/>
      <c r="AU179" s="16" t="n"/>
      <c r="AV179" s="16" t="n"/>
      <c r="AW179" s="16" t="n"/>
      <c r="AX179" s="16" t="n"/>
      <c r="AY179" s="16" t="n"/>
      <c r="AZ179" s="16" t="n"/>
      <c r="BA179" s="16" t="n"/>
      <c r="BB179" s="16" t="n"/>
      <c r="BC179" s="16" t="n"/>
      <c r="BD179" s="16" t="n"/>
      <c r="BE179" s="16" t="n"/>
      <c r="BF179" s="16" t="n"/>
      <c r="BG179" s="16" t="n"/>
      <c r="BH179" s="16" t="n"/>
      <c r="BI179" s="16" t="n"/>
      <c r="BJ179" s="16" t="n"/>
      <c r="BK179" s="16" t="n"/>
      <c r="BL179" s="16" t="n"/>
      <c r="BM179" s="16" t="n"/>
    </row>
    <row r="180">
      <c r="B180" s="13">
        <f>IF($A180="","",IFERROR(INDEX(Members!$G$2:$G$251,MATCH($A180,Members!$A$2:$A$251,0))&amp;"",""))</f>
        <v/>
      </c>
      <c r="C180" s="13">
        <f>IF($A180="","",COUNTIF($F180:$BM180,"x"))</f>
        <v/>
      </c>
      <c r="D180" s="13">
        <f>IF($A180="","",COUNTIF($F180:$BM180,"x")+COUNTIF($F180:$BM180,"a"))</f>
        <v/>
      </c>
      <c r="E180" s="15">
        <f>IF($A180="","",IF($D180=0,"",$C180/$D180))</f>
        <v/>
      </c>
      <c r="F180" s="16" t="n"/>
      <c r="G180" s="16" t="n"/>
      <c r="H180" s="16" t="n"/>
      <c r="I180" s="16" t="n"/>
      <c r="J180" s="16" t="n"/>
      <c r="K180" s="16" t="n"/>
      <c r="L180" s="16" t="n"/>
      <c r="M180" s="16" t="n"/>
      <c r="N180" s="16" t="n"/>
      <c r="O180" s="16" t="n"/>
      <c r="P180" s="16" t="n"/>
      <c r="Q180" s="16" t="n"/>
      <c r="R180" s="16" t="n"/>
      <c r="S180" s="16" t="n"/>
      <c r="T180" s="16" t="n"/>
      <c r="U180" s="16" t="n"/>
      <c r="V180" s="16" t="n"/>
      <c r="W180" s="16" t="n"/>
      <c r="X180" s="16" t="n"/>
      <c r="Y180" s="16" t="n"/>
      <c r="Z180" s="16" t="n"/>
      <c r="AA180" s="16" t="n"/>
      <c r="AB180" s="16" t="n"/>
      <c r="AC180" s="16" t="n"/>
      <c r="AD180" s="16" t="n"/>
      <c r="AE180" s="16" t="n"/>
      <c r="AF180" s="16" t="n"/>
      <c r="AG180" s="16" t="n"/>
      <c r="AH180" s="16" t="n"/>
      <c r="AI180" s="16" t="n"/>
      <c r="AJ180" s="16" t="n"/>
      <c r="AK180" s="16" t="n"/>
      <c r="AL180" s="16" t="n"/>
      <c r="AM180" s="16" t="n"/>
      <c r="AN180" s="16" t="n"/>
      <c r="AO180" s="16" t="n"/>
      <c r="AP180" s="16" t="n"/>
      <c r="AQ180" s="16" t="n"/>
      <c r="AR180" s="16" t="n"/>
      <c r="AS180" s="16" t="n"/>
      <c r="AT180" s="16" t="n"/>
      <c r="AU180" s="16" t="n"/>
      <c r="AV180" s="16" t="n"/>
      <c r="AW180" s="16" t="n"/>
      <c r="AX180" s="16" t="n"/>
      <c r="AY180" s="16" t="n"/>
      <c r="AZ180" s="16" t="n"/>
      <c r="BA180" s="16" t="n"/>
      <c r="BB180" s="16" t="n"/>
      <c r="BC180" s="16" t="n"/>
      <c r="BD180" s="16" t="n"/>
      <c r="BE180" s="16" t="n"/>
      <c r="BF180" s="16" t="n"/>
      <c r="BG180" s="16" t="n"/>
      <c r="BH180" s="16" t="n"/>
      <c r="BI180" s="16" t="n"/>
      <c r="BJ180" s="16" t="n"/>
      <c r="BK180" s="16" t="n"/>
      <c r="BL180" s="16" t="n"/>
      <c r="BM180" s="16" t="n"/>
    </row>
    <row r="181">
      <c r="B181" s="13">
        <f>IF($A181="","",IFERROR(INDEX(Members!$G$2:$G$251,MATCH($A181,Members!$A$2:$A$251,0))&amp;"",""))</f>
        <v/>
      </c>
      <c r="C181" s="13">
        <f>IF($A181="","",COUNTIF($F181:$BM181,"x"))</f>
        <v/>
      </c>
      <c r="D181" s="13">
        <f>IF($A181="","",COUNTIF($F181:$BM181,"x")+COUNTIF($F181:$BM181,"a"))</f>
        <v/>
      </c>
      <c r="E181" s="15">
        <f>IF($A181="","",IF($D181=0,"",$C181/$D181))</f>
        <v/>
      </c>
      <c r="F181" s="16" t="n"/>
      <c r="G181" s="16" t="n"/>
      <c r="H181" s="16" t="n"/>
      <c r="I181" s="16" t="n"/>
      <c r="J181" s="16" t="n"/>
      <c r="K181" s="16" t="n"/>
      <c r="L181" s="16" t="n"/>
      <c r="M181" s="16" t="n"/>
      <c r="N181" s="16" t="n"/>
      <c r="O181" s="16" t="n"/>
      <c r="P181" s="16" t="n"/>
      <c r="Q181" s="16" t="n"/>
      <c r="R181" s="16" t="n"/>
      <c r="S181" s="16" t="n"/>
      <c r="T181" s="16" t="n"/>
      <c r="U181" s="16" t="n"/>
      <c r="V181" s="16" t="n"/>
      <c r="W181" s="16" t="n"/>
      <c r="X181" s="16" t="n"/>
      <c r="Y181" s="16" t="n"/>
      <c r="Z181" s="16" t="n"/>
      <c r="AA181" s="16" t="n"/>
      <c r="AB181" s="16" t="n"/>
      <c r="AC181" s="16" t="n"/>
      <c r="AD181" s="16" t="n"/>
      <c r="AE181" s="16" t="n"/>
      <c r="AF181" s="16" t="n"/>
      <c r="AG181" s="16" t="n"/>
      <c r="AH181" s="16" t="n"/>
      <c r="AI181" s="16" t="n"/>
      <c r="AJ181" s="16" t="n"/>
      <c r="AK181" s="16" t="n"/>
      <c r="AL181" s="16" t="n"/>
      <c r="AM181" s="16" t="n"/>
      <c r="AN181" s="16" t="n"/>
      <c r="AO181" s="16" t="n"/>
      <c r="AP181" s="16" t="n"/>
      <c r="AQ181" s="16" t="n"/>
      <c r="AR181" s="16" t="n"/>
      <c r="AS181" s="16" t="n"/>
      <c r="AT181" s="16" t="n"/>
      <c r="AU181" s="16" t="n"/>
      <c r="AV181" s="16" t="n"/>
      <c r="AW181" s="16" t="n"/>
      <c r="AX181" s="16" t="n"/>
      <c r="AY181" s="16" t="n"/>
      <c r="AZ181" s="16" t="n"/>
      <c r="BA181" s="16" t="n"/>
      <c r="BB181" s="16" t="n"/>
      <c r="BC181" s="16" t="n"/>
      <c r="BD181" s="16" t="n"/>
      <c r="BE181" s="16" t="n"/>
      <c r="BF181" s="16" t="n"/>
      <c r="BG181" s="16" t="n"/>
      <c r="BH181" s="16" t="n"/>
      <c r="BI181" s="16" t="n"/>
      <c r="BJ181" s="16" t="n"/>
      <c r="BK181" s="16" t="n"/>
      <c r="BL181" s="16" t="n"/>
      <c r="BM181" s="16" t="n"/>
    </row>
    <row r="182">
      <c r="B182" s="13">
        <f>IF($A182="","",IFERROR(INDEX(Members!$G$2:$G$251,MATCH($A182,Members!$A$2:$A$251,0))&amp;"",""))</f>
        <v/>
      </c>
      <c r="C182" s="13">
        <f>IF($A182="","",COUNTIF($F182:$BM182,"x"))</f>
        <v/>
      </c>
      <c r="D182" s="13">
        <f>IF($A182="","",COUNTIF($F182:$BM182,"x")+COUNTIF($F182:$BM182,"a"))</f>
        <v/>
      </c>
      <c r="E182" s="15">
        <f>IF($A182="","",IF($D182=0,"",$C182/$D182))</f>
        <v/>
      </c>
      <c r="F182" s="16" t="n"/>
      <c r="G182" s="16" t="n"/>
      <c r="H182" s="16" t="n"/>
      <c r="I182" s="16" t="n"/>
      <c r="J182" s="16" t="n"/>
      <c r="K182" s="16" t="n"/>
      <c r="L182" s="16" t="n"/>
      <c r="M182" s="16" t="n"/>
      <c r="N182" s="16" t="n"/>
      <c r="O182" s="16" t="n"/>
      <c r="P182" s="16" t="n"/>
      <c r="Q182" s="16" t="n"/>
      <c r="R182" s="16" t="n"/>
      <c r="S182" s="16" t="n"/>
      <c r="T182" s="16" t="n"/>
      <c r="U182" s="16" t="n"/>
      <c r="V182" s="16" t="n"/>
      <c r="W182" s="16" t="n"/>
      <c r="X182" s="16" t="n"/>
      <c r="Y182" s="16" t="n"/>
      <c r="Z182" s="16" t="n"/>
      <c r="AA182" s="16" t="n"/>
      <c r="AB182" s="16" t="n"/>
      <c r="AC182" s="16" t="n"/>
      <c r="AD182" s="16" t="n"/>
      <c r="AE182" s="16" t="n"/>
      <c r="AF182" s="16" t="n"/>
      <c r="AG182" s="16" t="n"/>
      <c r="AH182" s="16" t="n"/>
      <c r="AI182" s="16" t="n"/>
      <c r="AJ182" s="16" t="n"/>
      <c r="AK182" s="16" t="n"/>
      <c r="AL182" s="16" t="n"/>
      <c r="AM182" s="16" t="n"/>
      <c r="AN182" s="16" t="n"/>
      <c r="AO182" s="16" t="n"/>
      <c r="AP182" s="16" t="n"/>
      <c r="AQ182" s="16" t="n"/>
      <c r="AR182" s="16" t="n"/>
      <c r="AS182" s="16" t="n"/>
      <c r="AT182" s="16" t="n"/>
      <c r="AU182" s="16" t="n"/>
      <c r="AV182" s="16" t="n"/>
      <c r="AW182" s="16" t="n"/>
      <c r="AX182" s="16" t="n"/>
      <c r="AY182" s="16" t="n"/>
      <c r="AZ182" s="16" t="n"/>
      <c r="BA182" s="16" t="n"/>
      <c r="BB182" s="16" t="n"/>
      <c r="BC182" s="16" t="n"/>
      <c r="BD182" s="16" t="n"/>
      <c r="BE182" s="16" t="n"/>
      <c r="BF182" s="16" t="n"/>
      <c r="BG182" s="16" t="n"/>
      <c r="BH182" s="16" t="n"/>
      <c r="BI182" s="16" t="n"/>
      <c r="BJ182" s="16" t="n"/>
      <c r="BK182" s="16" t="n"/>
      <c r="BL182" s="16" t="n"/>
      <c r="BM182" s="16" t="n"/>
    </row>
    <row r="183">
      <c r="B183" s="13">
        <f>IF($A183="","",IFERROR(INDEX(Members!$G$2:$G$251,MATCH($A183,Members!$A$2:$A$251,0))&amp;"",""))</f>
        <v/>
      </c>
      <c r="C183" s="13">
        <f>IF($A183="","",COUNTIF($F183:$BM183,"x"))</f>
        <v/>
      </c>
      <c r="D183" s="13">
        <f>IF($A183="","",COUNTIF($F183:$BM183,"x")+COUNTIF($F183:$BM183,"a"))</f>
        <v/>
      </c>
      <c r="E183" s="15">
        <f>IF($A183="","",IF($D183=0,"",$C183/$D183))</f>
        <v/>
      </c>
      <c r="F183" s="16" t="n"/>
      <c r="G183" s="16" t="n"/>
      <c r="H183" s="16" t="n"/>
      <c r="I183" s="16" t="n"/>
      <c r="J183" s="16" t="n"/>
      <c r="K183" s="16" t="n"/>
      <c r="L183" s="16" t="n"/>
      <c r="M183" s="16" t="n"/>
      <c r="N183" s="16" t="n"/>
      <c r="O183" s="16" t="n"/>
      <c r="P183" s="16" t="n"/>
      <c r="Q183" s="16" t="n"/>
      <c r="R183" s="16" t="n"/>
      <c r="S183" s="16" t="n"/>
      <c r="T183" s="16" t="n"/>
      <c r="U183" s="16" t="n"/>
      <c r="V183" s="16" t="n"/>
      <c r="W183" s="16" t="n"/>
      <c r="X183" s="16" t="n"/>
      <c r="Y183" s="16" t="n"/>
      <c r="Z183" s="16" t="n"/>
      <c r="AA183" s="16" t="n"/>
      <c r="AB183" s="16" t="n"/>
      <c r="AC183" s="16" t="n"/>
      <c r="AD183" s="16" t="n"/>
      <c r="AE183" s="16" t="n"/>
      <c r="AF183" s="16" t="n"/>
      <c r="AG183" s="16" t="n"/>
      <c r="AH183" s="16" t="n"/>
      <c r="AI183" s="16" t="n"/>
      <c r="AJ183" s="16" t="n"/>
      <c r="AK183" s="16" t="n"/>
      <c r="AL183" s="16" t="n"/>
      <c r="AM183" s="16" t="n"/>
      <c r="AN183" s="16" t="n"/>
      <c r="AO183" s="16" t="n"/>
      <c r="AP183" s="16" t="n"/>
      <c r="AQ183" s="16" t="n"/>
      <c r="AR183" s="16" t="n"/>
      <c r="AS183" s="16" t="n"/>
      <c r="AT183" s="16" t="n"/>
      <c r="AU183" s="16" t="n"/>
      <c r="AV183" s="16" t="n"/>
      <c r="AW183" s="16" t="n"/>
      <c r="AX183" s="16" t="n"/>
      <c r="AY183" s="16" t="n"/>
      <c r="AZ183" s="16" t="n"/>
      <c r="BA183" s="16" t="n"/>
      <c r="BB183" s="16" t="n"/>
      <c r="BC183" s="16" t="n"/>
      <c r="BD183" s="16" t="n"/>
      <c r="BE183" s="16" t="n"/>
      <c r="BF183" s="16" t="n"/>
      <c r="BG183" s="16" t="n"/>
      <c r="BH183" s="16" t="n"/>
      <c r="BI183" s="16" t="n"/>
      <c r="BJ183" s="16" t="n"/>
      <c r="BK183" s="16" t="n"/>
      <c r="BL183" s="16" t="n"/>
      <c r="BM183" s="16" t="n"/>
    </row>
    <row r="184">
      <c r="B184" s="13">
        <f>IF($A184="","",IFERROR(INDEX(Members!$G$2:$G$251,MATCH($A184,Members!$A$2:$A$251,0))&amp;"",""))</f>
        <v/>
      </c>
      <c r="C184" s="13">
        <f>IF($A184="","",COUNTIF($F184:$BM184,"x"))</f>
        <v/>
      </c>
      <c r="D184" s="13">
        <f>IF($A184="","",COUNTIF($F184:$BM184,"x")+COUNTIF($F184:$BM184,"a"))</f>
        <v/>
      </c>
      <c r="E184" s="15">
        <f>IF($A184="","",IF($D184=0,"",$C184/$D184))</f>
        <v/>
      </c>
      <c r="F184" s="16" t="n"/>
      <c r="G184" s="16" t="n"/>
      <c r="H184" s="16" t="n"/>
      <c r="I184" s="16" t="n"/>
      <c r="J184" s="16" t="n"/>
      <c r="K184" s="16" t="n"/>
      <c r="L184" s="16" t="n"/>
      <c r="M184" s="16" t="n"/>
      <c r="N184" s="16" t="n"/>
      <c r="O184" s="16" t="n"/>
      <c r="P184" s="16" t="n"/>
      <c r="Q184" s="16" t="n"/>
      <c r="R184" s="16" t="n"/>
      <c r="S184" s="16" t="n"/>
      <c r="T184" s="16" t="n"/>
      <c r="U184" s="16" t="n"/>
      <c r="V184" s="16" t="n"/>
      <c r="W184" s="16" t="n"/>
      <c r="X184" s="16" t="n"/>
      <c r="Y184" s="16" t="n"/>
      <c r="Z184" s="16" t="n"/>
      <c r="AA184" s="16" t="n"/>
      <c r="AB184" s="16" t="n"/>
      <c r="AC184" s="16" t="n"/>
      <c r="AD184" s="16" t="n"/>
      <c r="AE184" s="16" t="n"/>
      <c r="AF184" s="16" t="n"/>
      <c r="AG184" s="16" t="n"/>
      <c r="AH184" s="16" t="n"/>
      <c r="AI184" s="16" t="n"/>
      <c r="AJ184" s="16" t="n"/>
      <c r="AK184" s="16" t="n"/>
      <c r="AL184" s="16" t="n"/>
      <c r="AM184" s="16" t="n"/>
      <c r="AN184" s="16" t="n"/>
      <c r="AO184" s="16" t="n"/>
      <c r="AP184" s="16" t="n"/>
      <c r="AQ184" s="16" t="n"/>
      <c r="AR184" s="16" t="n"/>
      <c r="AS184" s="16" t="n"/>
      <c r="AT184" s="16" t="n"/>
      <c r="AU184" s="16" t="n"/>
      <c r="AV184" s="16" t="n"/>
      <c r="AW184" s="16" t="n"/>
      <c r="AX184" s="16" t="n"/>
      <c r="AY184" s="16" t="n"/>
      <c r="AZ184" s="16" t="n"/>
      <c r="BA184" s="16" t="n"/>
      <c r="BB184" s="16" t="n"/>
      <c r="BC184" s="16" t="n"/>
      <c r="BD184" s="16" t="n"/>
      <c r="BE184" s="16" t="n"/>
      <c r="BF184" s="16" t="n"/>
      <c r="BG184" s="16" t="n"/>
      <c r="BH184" s="16" t="n"/>
      <c r="BI184" s="16" t="n"/>
      <c r="BJ184" s="16" t="n"/>
      <c r="BK184" s="16" t="n"/>
      <c r="BL184" s="16" t="n"/>
      <c r="BM184" s="16" t="n"/>
    </row>
    <row r="185">
      <c r="B185" s="13">
        <f>IF($A185="","",IFERROR(INDEX(Members!$G$2:$G$251,MATCH($A185,Members!$A$2:$A$251,0))&amp;"",""))</f>
        <v/>
      </c>
      <c r="C185" s="13">
        <f>IF($A185="","",COUNTIF($F185:$BM185,"x"))</f>
        <v/>
      </c>
      <c r="D185" s="13">
        <f>IF($A185="","",COUNTIF($F185:$BM185,"x")+COUNTIF($F185:$BM185,"a"))</f>
        <v/>
      </c>
      <c r="E185" s="15">
        <f>IF($A185="","",IF($D185=0,"",$C185/$D185))</f>
        <v/>
      </c>
      <c r="F185" s="16" t="n"/>
      <c r="G185" s="16" t="n"/>
      <c r="H185" s="16" t="n"/>
      <c r="I185" s="16" t="n"/>
      <c r="J185" s="16" t="n"/>
      <c r="K185" s="16" t="n"/>
      <c r="L185" s="16" t="n"/>
      <c r="M185" s="16" t="n"/>
      <c r="N185" s="16" t="n"/>
      <c r="O185" s="16" t="n"/>
      <c r="P185" s="16" t="n"/>
      <c r="Q185" s="16" t="n"/>
      <c r="R185" s="16" t="n"/>
      <c r="S185" s="16" t="n"/>
      <c r="T185" s="16" t="n"/>
      <c r="U185" s="16" t="n"/>
      <c r="V185" s="16" t="n"/>
      <c r="W185" s="16" t="n"/>
      <c r="X185" s="16" t="n"/>
      <c r="Y185" s="16" t="n"/>
      <c r="Z185" s="16" t="n"/>
      <c r="AA185" s="16" t="n"/>
      <c r="AB185" s="16" t="n"/>
      <c r="AC185" s="16" t="n"/>
      <c r="AD185" s="16" t="n"/>
      <c r="AE185" s="16" t="n"/>
      <c r="AF185" s="16" t="n"/>
      <c r="AG185" s="16" t="n"/>
      <c r="AH185" s="16" t="n"/>
      <c r="AI185" s="16" t="n"/>
      <c r="AJ185" s="16" t="n"/>
      <c r="AK185" s="16" t="n"/>
      <c r="AL185" s="16" t="n"/>
      <c r="AM185" s="16" t="n"/>
      <c r="AN185" s="16" t="n"/>
      <c r="AO185" s="16" t="n"/>
      <c r="AP185" s="16" t="n"/>
      <c r="AQ185" s="16" t="n"/>
      <c r="AR185" s="16" t="n"/>
      <c r="AS185" s="16" t="n"/>
      <c r="AT185" s="16" t="n"/>
      <c r="AU185" s="16" t="n"/>
      <c r="AV185" s="16" t="n"/>
      <c r="AW185" s="16" t="n"/>
      <c r="AX185" s="16" t="n"/>
      <c r="AY185" s="16" t="n"/>
      <c r="AZ185" s="16" t="n"/>
      <c r="BA185" s="16" t="n"/>
      <c r="BB185" s="16" t="n"/>
      <c r="BC185" s="16" t="n"/>
      <c r="BD185" s="16" t="n"/>
      <c r="BE185" s="16" t="n"/>
      <c r="BF185" s="16" t="n"/>
      <c r="BG185" s="16" t="n"/>
      <c r="BH185" s="16" t="n"/>
      <c r="BI185" s="16" t="n"/>
      <c r="BJ185" s="16" t="n"/>
      <c r="BK185" s="16" t="n"/>
      <c r="BL185" s="16" t="n"/>
      <c r="BM185" s="16" t="n"/>
    </row>
    <row r="186">
      <c r="B186" s="13">
        <f>IF($A186="","",IFERROR(INDEX(Members!$G$2:$G$251,MATCH($A186,Members!$A$2:$A$251,0))&amp;"",""))</f>
        <v/>
      </c>
      <c r="C186" s="13">
        <f>IF($A186="","",COUNTIF($F186:$BM186,"x"))</f>
        <v/>
      </c>
      <c r="D186" s="13">
        <f>IF($A186="","",COUNTIF($F186:$BM186,"x")+COUNTIF($F186:$BM186,"a"))</f>
        <v/>
      </c>
      <c r="E186" s="15">
        <f>IF($A186="","",IF($D186=0,"",$C186/$D186))</f>
        <v/>
      </c>
      <c r="F186" s="16" t="n"/>
      <c r="G186" s="16" t="n"/>
      <c r="H186" s="16" t="n"/>
      <c r="I186" s="16" t="n"/>
      <c r="J186" s="16" t="n"/>
      <c r="K186" s="16" t="n"/>
      <c r="L186" s="16" t="n"/>
      <c r="M186" s="16" t="n"/>
      <c r="N186" s="16" t="n"/>
      <c r="O186" s="16" t="n"/>
      <c r="P186" s="16" t="n"/>
      <c r="Q186" s="16" t="n"/>
      <c r="R186" s="16" t="n"/>
      <c r="S186" s="16" t="n"/>
      <c r="T186" s="16" t="n"/>
      <c r="U186" s="16" t="n"/>
      <c r="V186" s="16" t="n"/>
      <c r="W186" s="16" t="n"/>
      <c r="X186" s="16" t="n"/>
      <c r="Y186" s="16" t="n"/>
      <c r="Z186" s="16" t="n"/>
      <c r="AA186" s="16" t="n"/>
      <c r="AB186" s="16" t="n"/>
      <c r="AC186" s="16" t="n"/>
      <c r="AD186" s="16" t="n"/>
      <c r="AE186" s="16" t="n"/>
      <c r="AF186" s="16" t="n"/>
      <c r="AG186" s="16" t="n"/>
      <c r="AH186" s="16" t="n"/>
      <c r="AI186" s="16" t="n"/>
      <c r="AJ186" s="16" t="n"/>
      <c r="AK186" s="16" t="n"/>
      <c r="AL186" s="16" t="n"/>
      <c r="AM186" s="16" t="n"/>
      <c r="AN186" s="16" t="n"/>
      <c r="AO186" s="16" t="n"/>
      <c r="AP186" s="16" t="n"/>
      <c r="AQ186" s="16" t="n"/>
      <c r="AR186" s="16" t="n"/>
      <c r="AS186" s="16" t="n"/>
      <c r="AT186" s="16" t="n"/>
      <c r="AU186" s="16" t="n"/>
      <c r="AV186" s="16" t="n"/>
      <c r="AW186" s="16" t="n"/>
      <c r="AX186" s="16" t="n"/>
      <c r="AY186" s="16" t="n"/>
      <c r="AZ186" s="16" t="n"/>
      <c r="BA186" s="16" t="n"/>
      <c r="BB186" s="16" t="n"/>
      <c r="BC186" s="16" t="n"/>
      <c r="BD186" s="16" t="n"/>
      <c r="BE186" s="16" t="n"/>
      <c r="BF186" s="16" t="n"/>
      <c r="BG186" s="16" t="n"/>
      <c r="BH186" s="16" t="n"/>
      <c r="BI186" s="16" t="n"/>
      <c r="BJ186" s="16" t="n"/>
      <c r="BK186" s="16" t="n"/>
      <c r="BL186" s="16" t="n"/>
      <c r="BM186" s="16" t="n"/>
    </row>
    <row r="187">
      <c r="B187" s="13">
        <f>IF($A187="","",IFERROR(INDEX(Members!$G$2:$G$251,MATCH($A187,Members!$A$2:$A$251,0))&amp;"",""))</f>
        <v/>
      </c>
      <c r="C187" s="13">
        <f>IF($A187="","",COUNTIF($F187:$BM187,"x"))</f>
        <v/>
      </c>
      <c r="D187" s="13">
        <f>IF($A187="","",COUNTIF($F187:$BM187,"x")+COUNTIF($F187:$BM187,"a"))</f>
        <v/>
      </c>
      <c r="E187" s="15">
        <f>IF($A187="","",IF($D187=0,"",$C187/$D187))</f>
        <v/>
      </c>
      <c r="F187" s="16" t="n"/>
      <c r="G187" s="16" t="n"/>
      <c r="H187" s="16" t="n"/>
      <c r="I187" s="16" t="n"/>
      <c r="J187" s="16" t="n"/>
      <c r="K187" s="16" t="n"/>
      <c r="L187" s="16" t="n"/>
      <c r="M187" s="16" t="n"/>
      <c r="N187" s="16" t="n"/>
      <c r="O187" s="16" t="n"/>
      <c r="P187" s="16" t="n"/>
      <c r="Q187" s="16" t="n"/>
      <c r="R187" s="16" t="n"/>
      <c r="S187" s="16" t="n"/>
      <c r="T187" s="16" t="n"/>
      <c r="U187" s="16" t="n"/>
      <c r="V187" s="16" t="n"/>
      <c r="W187" s="16" t="n"/>
      <c r="X187" s="16" t="n"/>
      <c r="Y187" s="16" t="n"/>
      <c r="Z187" s="16" t="n"/>
      <c r="AA187" s="16" t="n"/>
      <c r="AB187" s="16" t="n"/>
      <c r="AC187" s="16" t="n"/>
      <c r="AD187" s="16" t="n"/>
      <c r="AE187" s="16" t="n"/>
      <c r="AF187" s="16" t="n"/>
      <c r="AG187" s="16" t="n"/>
      <c r="AH187" s="16" t="n"/>
      <c r="AI187" s="16" t="n"/>
      <c r="AJ187" s="16" t="n"/>
      <c r="AK187" s="16" t="n"/>
      <c r="AL187" s="16" t="n"/>
      <c r="AM187" s="16" t="n"/>
      <c r="AN187" s="16" t="n"/>
      <c r="AO187" s="16" t="n"/>
      <c r="AP187" s="16" t="n"/>
      <c r="AQ187" s="16" t="n"/>
      <c r="AR187" s="16" t="n"/>
      <c r="AS187" s="16" t="n"/>
      <c r="AT187" s="16" t="n"/>
      <c r="AU187" s="16" t="n"/>
      <c r="AV187" s="16" t="n"/>
      <c r="AW187" s="16" t="n"/>
      <c r="AX187" s="16" t="n"/>
      <c r="AY187" s="16" t="n"/>
      <c r="AZ187" s="16" t="n"/>
      <c r="BA187" s="16" t="n"/>
      <c r="BB187" s="16" t="n"/>
      <c r="BC187" s="16" t="n"/>
      <c r="BD187" s="16" t="n"/>
      <c r="BE187" s="16" t="n"/>
      <c r="BF187" s="16" t="n"/>
      <c r="BG187" s="16" t="n"/>
      <c r="BH187" s="16" t="n"/>
      <c r="BI187" s="16" t="n"/>
      <c r="BJ187" s="16" t="n"/>
      <c r="BK187" s="16" t="n"/>
      <c r="BL187" s="16" t="n"/>
      <c r="BM187" s="16" t="n"/>
    </row>
    <row r="188">
      <c r="B188" s="13">
        <f>IF($A188="","",IFERROR(INDEX(Members!$G$2:$G$251,MATCH($A188,Members!$A$2:$A$251,0))&amp;"",""))</f>
        <v/>
      </c>
      <c r="C188" s="13">
        <f>IF($A188="","",COUNTIF($F188:$BM188,"x"))</f>
        <v/>
      </c>
      <c r="D188" s="13">
        <f>IF($A188="","",COUNTIF($F188:$BM188,"x")+COUNTIF($F188:$BM188,"a"))</f>
        <v/>
      </c>
      <c r="E188" s="15">
        <f>IF($A188="","",IF($D188=0,"",$C188/$D188))</f>
        <v/>
      </c>
      <c r="F188" s="16" t="n"/>
      <c r="G188" s="16" t="n"/>
      <c r="H188" s="16" t="n"/>
      <c r="I188" s="16" t="n"/>
      <c r="J188" s="16" t="n"/>
      <c r="K188" s="16" t="n"/>
      <c r="L188" s="16" t="n"/>
      <c r="M188" s="16" t="n"/>
      <c r="N188" s="16" t="n"/>
      <c r="O188" s="16" t="n"/>
      <c r="P188" s="16" t="n"/>
      <c r="Q188" s="16" t="n"/>
      <c r="R188" s="16" t="n"/>
      <c r="S188" s="16" t="n"/>
      <c r="T188" s="16" t="n"/>
      <c r="U188" s="16" t="n"/>
      <c r="V188" s="16" t="n"/>
      <c r="W188" s="16" t="n"/>
      <c r="X188" s="16" t="n"/>
      <c r="Y188" s="16" t="n"/>
      <c r="Z188" s="16" t="n"/>
      <c r="AA188" s="16" t="n"/>
      <c r="AB188" s="16" t="n"/>
      <c r="AC188" s="16" t="n"/>
      <c r="AD188" s="16" t="n"/>
      <c r="AE188" s="16" t="n"/>
      <c r="AF188" s="16" t="n"/>
      <c r="AG188" s="16" t="n"/>
      <c r="AH188" s="16" t="n"/>
      <c r="AI188" s="16" t="n"/>
      <c r="AJ188" s="16" t="n"/>
      <c r="AK188" s="16" t="n"/>
      <c r="AL188" s="16" t="n"/>
      <c r="AM188" s="16" t="n"/>
      <c r="AN188" s="16" t="n"/>
      <c r="AO188" s="16" t="n"/>
      <c r="AP188" s="16" t="n"/>
      <c r="AQ188" s="16" t="n"/>
      <c r="AR188" s="16" t="n"/>
      <c r="AS188" s="16" t="n"/>
      <c r="AT188" s="16" t="n"/>
      <c r="AU188" s="16" t="n"/>
      <c r="AV188" s="16" t="n"/>
      <c r="AW188" s="16" t="n"/>
      <c r="AX188" s="16" t="n"/>
      <c r="AY188" s="16" t="n"/>
      <c r="AZ188" s="16" t="n"/>
      <c r="BA188" s="16" t="n"/>
      <c r="BB188" s="16" t="n"/>
      <c r="BC188" s="16" t="n"/>
      <c r="BD188" s="16" t="n"/>
      <c r="BE188" s="16" t="n"/>
      <c r="BF188" s="16" t="n"/>
      <c r="BG188" s="16" t="n"/>
      <c r="BH188" s="16" t="n"/>
      <c r="BI188" s="16" t="n"/>
      <c r="BJ188" s="16" t="n"/>
      <c r="BK188" s="16" t="n"/>
      <c r="BL188" s="16" t="n"/>
      <c r="BM188" s="16" t="n"/>
    </row>
    <row r="189">
      <c r="B189" s="13">
        <f>IF($A189="","",IFERROR(INDEX(Members!$G$2:$G$251,MATCH($A189,Members!$A$2:$A$251,0))&amp;"",""))</f>
        <v/>
      </c>
      <c r="C189" s="13">
        <f>IF($A189="","",COUNTIF($F189:$BM189,"x"))</f>
        <v/>
      </c>
      <c r="D189" s="13">
        <f>IF($A189="","",COUNTIF($F189:$BM189,"x")+COUNTIF($F189:$BM189,"a"))</f>
        <v/>
      </c>
      <c r="E189" s="15">
        <f>IF($A189="","",IF($D189=0,"",$C189/$D189))</f>
        <v/>
      </c>
      <c r="F189" s="16" t="n"/>
      <c r="G189" s="16" t="n"/>
      <c r="H189" s="16" t="n"/>
      <c r="I189" s="16" t="n"/>
      <c r="J189" s="16" t="n"/>
      <c r="K189" s="16" t="n"/>
      <c r="L189" s="16" t="n"/>
      <c r="M189" s="16" t="n"/>
      <c r="N189" s="16" t="n"/>
      <c r="O189" s="16" t="n"/>
      <c r="P189" s="16" t="n"/>
      <c r="Q189" s="16" t="n"/>
      <c r="R189" s="16" t="n"/>
      <c r="S189" s="16" t="n"/>
      <c r="T189" s="16" t="n"/>
      <c r="U189" s="16" t="n"/>
      <c r="V189" s="16" t="n"/>
      <c r="W189" s="16" t="n"/>
      <c r="X189" s="16" t="n"/>
      <c r="Y189" s="16" t="n"/>
      <c r="Z189" s="16" t="n"/>
      <c r="AA189" s="16" t="n"/>
      <c r="AB189" s="16" t="n"/>
      <c r="AC189" s="16" t="n"/>
      <c r="AD189" s="16" t="n"/>
      <c r="AE189" s="16" t="n"/>
      <c r="AF189" s="16" t="n"/>
      <c r="AG189" s="16" t="n"/>
      <c r="AH189" s="16" t="n"/>
      <c r="AI189" s="16" t="n"/>
      <c r="AJ189" s="16" t="n"/>
      <c r="AK189" s="16" t="n"/>
      <c r="AL189" s="16" t="n"/>
      <c r="AM189" s="16" t="n"/>
      <c r="AN189" s="16" t="n"/>
      <c r="AO189" s="16" t="n"/>
      <c r="AP189" s="16" t="n"/>
      <c r="AQ189" s="16" t="n"/>
      <c r="AR189" s="16" t="n"/>
      <c r="AS189" s="16" t="n"/>
      <c r="AT189" s="16" t="n"/>
      <c r="AU189" s="16" t="n"/>
      <c r="AV189" s="16" t="n"/>
      <c r="AW189" s="16" t="n"/>
      <c r="AX189" s="16" t="n"/>
      <c r="AY189" s="16" t="n"/>
      <c r="AZ189" s="16" t="n"/>
      <c r="BA189" s="16" t="n"/>
      <c r="BB189" s="16" t="n"/>
      <c r="BC189" s="16" t="n"/>
      <c r="BD189" s="16" t="n"/>
      <c r="BE189" s="16" t="n"/>
      <c r="BF189" s="16" t="n"/>
      <c r="BG189" s="16" t="n"/>
      <c r="BH189" s="16" t="n"/>
      <c r="BI189" s="16" t="n"/>
      <c r="BJ189" s="16" t="n"/>
      <c r="BK189" s="16" t="n"/>
      <c r="BL189" s="16" t="n"/>
      <c r="BM189" s="16" t="n"/>
    </row>
    <row r="190">
      <c r="B190" s="13">
        <f>IF($A190="","",IFERROR(INDEX(Members!$G$2:$G$251,MATCH($A190,Members!$A$2:$A$251,0))&amp;"",""))</f>
        <v/>
      </c>
      <c r="C190" s="13">
        <f>IF($A190="","",COUNTIF($F190:$BM190,"x"))</f>
        <v/>
      </c>
      <c r="D190" s="13">
        <f>IF($A190="","",COUNTIF($F190:$BM190,"x")+COUNTIF($F190:$BM190,"a"))</f>
        <v/>
      </c>
      <c r="E190" s="15">
        <f>IF($A190="","",IF($D190=0,"",$C190/$D190))</f>
        <v/>
      </c>
      <c r="F190" s="16" t="n"/>
      <c r="G190" s="16" t="n"/>
      <c r="H190" s="16" t="n"/>
      <c r="I190" s="16" t="n"/>
      <c r="J190" s="16" t="n"/>
      <c r="K190" s="16" t="n"/>
      <c r="L190" s="16" t="n"/>
      <c r="M190" s="16" t="n"/>
      <c r="N190" s="16" t="n"/>
      <c r="O190" s="16" t="n"/>
      <c r="P190" s="16" t="n"/>
      <c r="Q190" s="16" t="n"/>
      <c r="R190" s="16" t="n"/>
      <c r="S190" s="16" t="n"/>
      <c r="T190" s="16" t="n"/>
      <c r="U190" s="16" t="n"/>
      <c r="V190" s="16" t="n"/>
      <c r="W190" s="16" t="n"/>
      <c r="X190" s="16" t="n"/>
      <c r="Y190" s="16" t="n"/>
      <c r="Z190" s="16" t="n"/>
      <c r="AA190" s="16" t="n"/>
      <c r="AB190" s="16" t="n"/>
      <c r="AC190" s="16" t="n"/>
      <c r="AD190" s="16" t="n"/>
      <c r="AE190" s="16" t="n"/>
      <c r="AF190" s="16" t="n"/>
      <c r="AG190" s="16" t="n"/>
      <c r="AH190" s="16" t="n"/>
      <c r="AI190" s="16" t="n"/>
      <c r="AJ190" s="16" t="n"/>
      <c r="AK190" s="16" t="n"/>
      <c r="AL190" s="16" t="n"/>
      <c r="AM190" s="16" t="n"/>
      <c r="AN190" s="16" t="n"/>
      <c r="AO190" s="16" t="n"/>
      <c r="AP190" s="16" t="n"/>
      <c r="AQ190" s="16" t="n"/>
      <c r="AR190" s="16" t="n"/>
      <c r="AS190" s="16" t="n"/>
      <c r="AT190" s="16" t="n"/>
      <c r="AU190" s="16" t="n"/>
      <c r="AV190" s="16" t="n"/>
      <c r="AW190" s="16" t="n"/>
      <c r="AX190" s="16" t="n"/>
      <c r="AY190" s="16" t="n"/>
      <c r="AZ190" s="16" t="n"/>
      <c r="BA190" s="16" t="n"/>
      <c r="BB190" s="16" t="n"/>
      <c r="BC190" s="16" t="n"/>
      <c r="BD190" s="16" t="n"/>
      <c r="BE190" s="16" t="n"/>
      <c r="BF190" s="16" t="n"/>
      <c r="BG190" s="16" t="n"/>
      <c r="BH190" s="16" t="n"/>
      <c r="BI190" s="16" t="n"/>
      <c r="BJ190" s="16" t="n"/>
      <c r="BK190" s="16" t="n"/>
      <c r="BL190" s="16" t="n"/>
      <c r="BM190" s="16" t="n"/>
    </row>
    <row r="191">
      <c r="B191" s="13">
        <f>IF($A191="","",IFERROR(INDEX(Members!$G$2:$G$251,MATCH($A191,Members!$A$2:$A$251,0))&amp;"",""))</f>
        <v/>
      </c>
      <c r="C191" s="13">
        <f>IF($A191="","",COUNTIF($F191:$BM191,"x"))</f>
        <v/>
      </c>
      <c r="D191" s="13">
        <f>IF($A191="","",COUNTIF($F191:$BM191,"x")+COUNTIF($F191:$BM191,"a"))</f>
        <v/>
      </c>
      <c r="E191" s="15">
        <f>IF($A191="","",IF($D191=0,"",$C191/$D191))</f>
        <v/>
      </c>
      <c r="F191" s="16" t="n"/>
      <c r="G191" s="16" t="n"/>
      <c r="H191" s="16" t="n"/>
      <c r="I191" s="16" t="n"/>
      <c r="J191" s="16" t="n"/>
      <c r="K191" s="16" t="n"/>
      <c r="L191" s="16" t="n"/>
      <c r="M191" s="16" t="n"/>
      <c r="N191" s="16" t="n"/>
      <c r="O191" s="16" t="n"/>
      <c r="P191" s="16" t="n"/>
      <c r="Q191" s="16" t="n"/>
      <c r="R191" s="16" t="n"/>
      <c r="S191" s="16" t="n"/>
      <c r="T191" s="16" t="n"/>
      <c r="U191" s="16" t="n"/>
      <c r="V191" s="16" t="n"/>
      <c r="W191" s="16" t="n"/>
      <c r="X191" s="16" t="n"/>
      <c r="Y191" s="16" t="n"/>
      <c r="Z191" s="16" t="n"/>
      <c r="AA191" s="16" t="n"/>
      <c r="AB191" s="16" t="n"/>
      <c r="AC191" s="16" t="n"/>
      <c r="AD191" s="16" t="n"/>
      <c r="AE191" s="16" t="n"/>
      <c r="AF191" s="16" t="n"/>
      <c r="AG191" s="16" t="n"/>
      <c r="AH191" s="16" t="n"/>
      <c r="AI191" s="16" t="n"/>
      <c r="AJ191" s="16" t="n"/>
      <c r="AK191" s="16" t="n"/>
      <c r="AL191" s="16" t="n"/>
      <c r="AM191" s="16" t="n"/>
      <c r="AN191" s="16" t="n"/>
      <c r="AO191" s="16" t="n"/>
      <c r="AP191" s="16" t="n"/>
      <c r="AQ191" s="16" t="n"/>
      <c r="AR191" s="16" t="n"/>
      <c r="AS191" s="16" t="n"/>
      <c r="AT191" s="16" t="n"/>
      <c r="AU191" s="16" t="n"/>
      <c r="AV191" s="16" t="n"/>
      <c r="AW191" s="16" t="n"/>
      <c r="AX191" s="16" t="n"/>
      <c r="AY191" s="16" t="n"/>
      <c r="AZ191" s="16" t="n"/>
      <c r="BA191" s="16" t="n"/>
      <c r="BB191" s="16" t="n"/>
      <c r="BC191" s="16" t="n"/>
      <c r="BD191" s="16" t="n"/>
      <c r="BE191" s="16" t="n"/>
      <c r="BF191" s="16" t="n"/>
      <c r="BG191" s="16" t="n"/>
      <c r="BH191" s="16" t="n"/>
      <c r="BI191" s="16" t="n"/>
      <c r="BJ191" s="16" t="n"/>
      <c r="BK191" s="16" t="n"/>
      <c r="BL191" s="16" t="n"/>
      <c r="BM191" s="16" t="n"/>
    </row>
    <row r="192">
      <c r="B192" s="13">
        <f>IF($A192="","",IFERROR(INDEX(Members!$G$2:$G$251,MATCH($A192,Members!$A$2:$A$251,0))&amp;"",""))</f>
        <v/>
      </c>
      <c r="C192" s="13">
        <f>IF($A192="","",COUNTIF($F192:$BM192,"x"))</f>
        <v/>
      </c>
      <c r="D192" s="13">
        <f>IF($A192="","",COUNTIF($F192:$BM192,"x")+COUNTIF($F192:$BM192,"a"))</f>
        <v/>
      </c>
      <c r="E192" s="15">
        <f>IF($A192="","",IF($D192=0,"",$C192/$D192))</f>
        <v/>
      </c>
      <c r="F192" s="16" t="n"/>
      <c r="G192" s="16" t="n"/>
      <c r="H192" s="16" t="n"/>
      <c r="I192" s="16" t="n"/>
      <c r="J192" s="16" t="n"/>
      <c r="K192" s="16" t="n"/>
      <c r="L192" s="16" t="n"/>
      <c r="M192" s="16" t="n"/>
      <c r="N192" s="16" t="n"/>
      <c r="O192" s="16" t="n"/>
      <c r="P192" s="16" t="n"/>
      <c r="Q192" s="16" t="n"/>
      <c r="R192" s="16" t="n"/>
      <c r="S192" s="16" t="n"/>
      <c r="T192" s="16" t="n"/>
      <c r="U192" s="16" t="n"/>
      <c r="V192" s="16" t="n"/>
      <c r="W192" s="16" t="n"/>
      <c r="X192" s="16" t="n"/>
      <c r="Y192" s="16" t="n"/>
      <c r="Z192" s="16" t="n"/>
      <c r="AA192" s="16" t="n"/>
      <c r="AB192" s="16" t="n"/>
      <c r="AC192" s="16" t="n"/>
      <c r="AD192" s="16" t="n"/>
      <c r="AE192" s="16" t="n"/>
      <c r="AF192" s="16" t="n"/>
      <c r="AG192" s="16" t="n"/>
      <c r="AH192" s="16" t="n"/>
      <c r="AI192" s="16" t="n"/>
      <c r="AJ192" s="16" t="n"/>
      <c r="AK192" s="16" t="n"/>
      <c r="AL192" s="16" t="n"/>
      <c r="AM192" s="16" t="n"/>
      <c r="AN192" s="16" t="n"/>
      <c r="AO192" s="16" t="n"/>
      <c r="AP192" s="16" t="n"/>
      <c r="AQ192" s="16" t="n"/>
      <c r="AR192" s="16" t="n"/>
      <c r="AS192" s="16" t="n"/>
      <c r="AT192" s="16" t="n"/>
      <c r="AU192" s="16" t="n"/>
      <c r="AV192" s="16" t="n"/>
      <c r="AW192" s="16" t="n"/>
      <c r="AX192" s="16" t="n"/>
      <c r="AY192" s="16" t="n"/>
      <c r="AZ192" s="16" t="n"/>
      <c r="BA192" s="16" t="n"/>
      <c r="BB192" s="16" t="n"/>
      <c r="BC192" s="16" t="n"/>
      <c r="BD192" s="16" t="n"/>
      <c r="BE192" s="16" t="n"/>
      <c r="BF192" s="16" t="n"/>
      <c r="BG192" s="16" t="n"/>
      <c r="BH192" s="16" t="n"/>
      <c r="BI192" s="16" t="n"/>
      <c r="BJ192" s="16" t="n"/>
      <c r="BK192" s="16" t="n"/>
      <c r="BL192" s="16" t="n"/>
      <c r="BM192" s="16" t="n"/>
    </row>
    <row r="193">
      <c r="B193" s="13">
        <f>IF($A193="","",IFERROR(INDEX(Members!$G$2:$G$251,MATCH($A193,Members!$A$2:$A$251,0))&amp;"",""))</f>
        <v/>
      </c>
      <c r="C193" s="13">
        <f>IF($A193="","",COUNTIF($F193:$BM193,"x"))</f>
        <v/>
      </c>
      <c r="D193" s="13">
        <f>IF($A193="","",COUNTIF($F193:$BM193,"x")+COUNTIF($F193:$BM193,"a"))</f>
        <v/>
      </c>
      <c r="E193" s="15">
        <f>IF($A193="","",IF($D193=0,"",$C193/$D193))</f>
        <v/>
      </c>
      <c r="F193" s="16" t="n"/>
      <c r="G193" s="16" t="n"/>
      <c r="H193" s="16" t="n"/>
      <c r="I193" s="16" t="n"/>
      <c r="J193" s="16" t="n"/>
      <c r="K193" s="16" t="n"/>
      <c r="L193" s="16" t="n"/>
      <c r="M193" s="16" t="n"/>
      <c r="N193" s="16" t="n"/>
      <c r="O193" s="16" t="n"/>
      <c r="P193" s="16" t="n"/>
      <c r="Q193" s="16" t="n"/>
      <c r="R193" s="16" t="n"/>
      <c r="S193" s="16" t="n"/>
      <c r="T193" s="16" t="n"/>
      <c r="U193" s="16" t="n"/>
      <c r="V193" s="16" t="n"/>
      <c r="W193" s="16" t="n"/>
      <c r="X193" s="16" t="n"/>
      <c r="Y193" s="16" t="n"/>
      <c r="Z193" s="16" t="n"/>
      <c r="AA193" s="16" t="n"/>
      <c r="AB193" s="16" t="n"/>
      <c r="AC193" s="16" t="n"/>
      <c r="AD193" s="16" t="n"/>
      <c r="AE193" s="16" t="n"/>
      <c r="AF193" s="16" t="n"/>
      <c r="AG193" s="16" t="n"/>
      <c r="AH193" s="16" t="n"/>
      <c r="AI193" s="16" t="n"/>
      <c r="AJ193" s="16" t="n"/>
      <c r="AK193" s="16" t="n"/>
      <c r="AL193" s="16" t="n"/>
      <c r="AM193" s="16" t="n"/>
      <c r="AN193" s="16" t="n"/>
      <c r="AO193" s="16" t="n"/>
      <c r="AP193" s="16" t="n"/>
      <c r="AQ193" s="16" t="n"/>
      <c r="AR193" s="16" t="n"/>
      <c r="AS193" s="16" t="n"/>
      <c r="AT193" s="16" t="n"/>
      <c r="AU193" s="16" t="n"/>
      <c r="AV193" s="16" t="n"/>
      <c r="AW193" s="16" t="n"/>
      <c r="AX193" s="16" t="n"/>
      <c r="AY193" s="16" t="n"/>
      <c r="AZ193" s="16" t="n"/>
      <c r="BA193" s="16" t="n"/>
      <c r="BB193" s="16" t="n"/>
      <c r="BC193" s="16" t="n"/>
      <c r="BD193" s="16" t="n"/>
      <c r="BE193" s="16" t="n"/>
      <c r="BF193" s="16" t="n"/>
      <c r="BG193" s="16" t="n"/>
      <c r="BH193" s="16" t="n"/>
      <c r="BI193" s="16" t="n"/>
      <c r="BJ193" s="16" t="n"/>
      <c r="BK193" s="16" t="n"/>
      <c r="BL193" s="16" t="n"/>
      <c r="BM193" s="16" t="n"/>
    </row>
    <row r="194">
      <c r="B194" s="13">
        <f>IF($A194="","",IFERROR(INDEX(Members!$G$2:$G$251,MATCH($A194,Members!$A$2:$A$251,0))&amp;"",""))</f>
        <v/>
      </c>
      <c r="C194" s="13">
        <f>IF($A194="","",COUNTIF($F194:$BM194,"x"))</f>
        <v/>
      </c>
      <c r="D194" s="13">
        <f>IF($A194="","",COUNTIF($F194:$BM194,"x")+COUNTIF($F194:$BM194,"a"))</f>
        <v/>
      </c>
      <c r="E194" s="15">
        <f>IF($A194="","",IF($D194=0,"",$C194/$D194))</f>
        <v/>
      </c>
      <c r="F194" s="16" t="n"/>
      <c r="G194" s="16" t="n"/>
      <c r="H194" s="16" t="n"/>
      <c r="I194" s="16" t="n"/>
      <c r="J194" s="16" t="n"/>
      <c r="K194" s="16" t="n"/>
      <c r="L194" s="16" t="n"/>
      <c r="M194" s="16" t="n"/>
      <c r="N194" s="16" t="n"/>
      <c r="O194" s="16" t="n"/>
      <c r="P194" s="16" t="n"/>
      <c r="Q194" s="16" t="n"/>
      <c r="R194" s="16" t="n"/>
      <c r="S194" s="16" t="n"/>
      <c r="T194" s="16" t="n"/>
      <c r="U194" s="16" t="n"/>
      <c r="V194" s="16" t="n"/>
      <c r="W194" s="16" t="n"/>
      <c r="X194" s="16" t="n"/>
      <c r="Y194" s="16" t="n"/>
      <c r="Z194" s="16" t="n"/>
      <c r="AA194" s="16" t="n"/>
      <c r="AB194" s="16" t="n"/>
      <c r="AC194" s="16" t="n"/>
      <c r="AD194" s="16" t="n"/>
      <c r="AE194" s="16" t="n"/>
      <c r="AF194" s="16" t="n"/>
      <c r="AG194" s="16" t="n"/>
      <c r="AH194" s="16" t="n"/>
      <c r="AI194" s="16" t="n"/>
      <c r="AJ194" s="16" t="n"/>
      <c r="AK194" s="16" t="n"/>
      <c r="AL194" s="16" t="n"/>
      <c r="AM194" s="16" t="n"/>
      <c r="AN194" s="16" t="n"/>
      <c r="AO194" s="16" t="n"/>
      <c r="AP194" s="16" t="n"/>
      <c r="AQ194" s="16" t="n"/>
      <c r="AR194" s="16" t="n"/>
      <c r="AS194" s="16" t="n"/>
      <c r="AT194" s="16" t="n"/>
      <c r="AU194" s="16" t="n"/>
      <c r="AV194" s="16" t="n"/>
      <c r="AW194" s="16" t="n"/>
      <c r="AX194" s="16" t="n"/>
      <c r="AY194" s="16" t="n"/>
      <c r="AZ194" s="16" t="n"/>
      <c r="BA194" s="16" t="n"/>
      <c r="BB194" s="16" t="n"/>
      <c r="BC194" s="16" t="n"/>
      <c r="BD194" s="16" t="n"/>
      <c r="BE194" s="16" t="n"/>
      <c r="BF194" s="16" t="n"/>
      <c r="BG194" s="16" t="n"/>
      <c r="BH194" s="16" t="n"/>
      <c r="BI194" s="16" t="n"/>
      <c r="BJ194" s="16" t="n"/>
      <c r="BK194" s="16" t="n"/>
      <c r="BL194" s="16" t="n"/>
      <c r="BM194" s="16" t="n"/>
    </row>
    <row r="195">
      <c r="B195" s="13">
        <f>IF($A195="","",IFERROR(INDEX(Members!$G$2:$G$251,MATCH($A195,Members!$A$2:$A$251,0))&amp;"",""))</f>
        <v/>
      </c>
      <c r="C195" s="13">
        <f>IF($A195="","",COUNTIF($F195:$BM195,"x"))</f>
        <v/>
      </c>
      <c r="D195" s="13">
        <f>IF($A195="","",COUNTIF($F195:$BM195,"x")+COUNTIF($F195:$BM195,"a"))</f>
        <v/>
      </c>
      <c r="E195" s="15">
        <f>IF($A195="","",IF($D195=0,"",$C195/$D195))</f>
        <v/>
      </c>
      <c r="F195" s="16" t="n"/>
      <c r="G195" s="16" t="n"/>
      <c r="H195" s="16" t="n"/>
      <c r="I195" s="16" t="n"/>
      <c r="J195" s="16" t="n"/>
      <c r="K195" s="16" t="n"/>
      <c r="L195" s="16" t="n"/>
      <c r="M195" s="16" t="n"/>
      <c r="N195" s="16" t="n"/>
      <c r="O195" s="16" t="n"/>
      <c r="P195" s="16" t="n"/>
      <c r="Q195" s="16" t="n"/>
      <c r="R195" s="16" t="n"/>
      <c r="S195" s="16" t="n"/>
      <c r="T195" s="16" t="n"/>
      <c r="U195" s="16" t="n"/>
      <c r="V195" s="16" t="n"/>
      <c r="W195" s="16" t="n"/>
      <c r="X195" s="16" t="n"/>
      <c r="Y195" s="16" t="n"/>
      <c r="Z195" s="16" t="n"/>
      <c r="AA195" s="16" t="n"/>
      <c r="AB195" s="16" t="n"/>
      <c r="AC195" s="16" t="n"/>
      <c r="AD195" s="16" t="n"/>
      <c r="AE195" s="16" t="n"/>
      <c r="AF195" s="16" t="n"/>
      <c r="AG195" s="16" t="n"/>
      <c r="AH195" s="16" t="n"/>
      <c r="AI195" s="16" t="n"/>
      <c r="AJ195" s="16" t="n"/>
      <c r="AK195" s="16" t="n"/>
      <c r="AL195" s="16" t="n"/>
      <c r="AM195" s="16" t="n"/>
      <c r="AN195" s="16" t="n"/>
      <c r="AO195" s="16" t="n"/>
      <c r="AP195" s="16" t="n"/>
      <c r="AQ195" s="16" t="n"/>
      <c r="AR195" s="16" t="n"/>
      <c r="AS195" s="16" t="n"/>
      <c r="AT195" s="16" t="n"/>
      <c r="AU195" s="16" t="n"/>
      <c r="AV195" s="16" t="n"/>
      <c r="AW195" s="16" t="n"/>
      <c r="AX195" s="16" t="n"/>
      <c r="AY195" s="16" t="n"/>
      <c r="AZ195" s="16" t="n"/>
      <c r="BA195" s="16" t="n"/>
      <c r="BB195" s="16" t="n"/>
      <c r="BC195" s="16" t="n"/>
      <c r="BD195" s="16" t="n"/>
      <c r="BE195" s="16" t="n"/>
      <c r="BF195" s="16" t="n"/>
      <c r="BG195" s="16" t="n"/>
      <c r="BH195" s="16" t="n"/>
      <c r="BI195" s="16" t="n"/>
      <c r="BJ195" s="16" t="n"/>
      <c r="BK195" s="16" t="n"/>
      <c r="BL195" s="16" t="n"/>
      <c r="BM195" s="16" t="n"/>
    </row>
    <row r="196">
      <c r="B196" s="13">
        <f>IF($A196="","",IFERROR(INDEX(Members!$G$2:$G$251,MATCH($A196,Members!$A$2:$A$251,0))&amp;"",""))</f>
        <v/>
      </c>
      <c r="C196" s="13">
        <f>IF($A196="","",COUNTIF($F196:$BM196,"x"))</f>
        <v/>
      </c>
      <c r="D196" s="13">
        <f>IF($A196="","",COUNTIF($F196:$BM196,"x")+COUNTIF($F196:$BM196,"a"))</f>
        <v/>
      </c>
      <c r="E196" s="15">
        <f>IF($A196="","",IF($D196=0,"",$C196/$D196))</f>
        <v/>
      </c>
      <c r="F196" s="16" t="n"/>
      <c r="G196" s="16" t="n"/>
      <c r="H196" s="16" t="n"/>
      <c r="I196" s="16" t="n"/>
      <c r="J196" s="16" t="n"/>
      <c r="K196" s="16" t="n"/>
      <c r="L196" s="16" t="n"/>
      <c r="M196" s="16" t="n"/>
      <c r="N196" s="16" t="n"/>
      <c r="O196" s="16" t="n"/>
      <c r="P196" s="16" t="n"/>
      <c r="Q196" s="16" t="n"/>
      <c r="R196" s="16" t="n"/>
      <c r="S196" s="16" t="n"/>
      <c r="T196" s="16" t="n"/>
      <c r="U196" s="16" t="n"/>
      <c r="V196" s="16" t="n"/>
      <c r="W196" s="16" t="n"/>
      <c r="X196" s="16" t="n"/>
      <c r="Y196" s="16" t="n"/>
      <c r="Z196" s="16" t="n"/>
      <c r="AA196" s="16" t="n"/>
      <c r="AB196" s="16" t="n"/>
      <c r="AC196" s="16" t="n"/>
      <c r="AD196" s="16" t="n"/>
      <c r="AE196" s="16" t="n"/>
      <c r="AF196" s="16" t="n"/>
      <c r="AG196" s="16" t="n"/>
      <c r="AH196" s="16" t="n"/>
      <c r="AI196" s="16" t="n"/>
      <c r="AJ196" s="16" t="n"/>
      <c r="AK196" s="16" t="n"/>
      <c r="AL196" s="16" t="n"/>
      <c r="AM196" s="16" t="n"/>
      <c r="AN196" s="16" t="n"/>
      <c r="AO196" s="16" t="n"/>
      <c r="AP196" s="16" t="n"/>
      <c r="AQ196" s="16" t="n"/>
      <c r="AR196" s="16" t="n"/>
      <c r="AS196" s="16" t="n"/>
      <c r="AT196" s="16" t="n"/>
      <c r="AU196" s="16" t="n"/>
      <c r="AV196" s="16" t="n"/>
      <c r="AW196" s="16" t="n"/>
      <c r="AX196" s="16" t="n"/>
      <c r="AY196" s="16" t="n"/>
      <c r="AZ196" s="16" t="n"/>
      <c r="BA196" s="16" t="n"/>
      <c r="BB196" s="16" t="n"/>
      <c r="BC196" s="16" t="n"/>
      <c r="BD196" s="16" t="n"/>
      <c r="BE196" s="16" t="n"/>
      <c r="BF196" s="16" t="n"/>
      <c r="BG196" s="16" t="n"/>
      <c r="BH196" s="16" t="n"/>
      <c r="BI196" s="16" t="n"/>
      <c r="BJ196" s="16" t="n"/>
      <c r="BK196" s="16" t="n"/>
      <c r="BL196" s="16" t="n"/>
      <c r="BM196" s="16" t="n"/>
    </row>
    <row r="197">
      <c r="B197" s="13">
        <f>IF($A197="","",IFERROR(INDEX(Members!$G$2:$G$251,MATCH($A197,Members!$A$2:$A$251,0))&amp;"",""))</f>
        <v/>
      </c>
      <c r="C197" s="13">
        <f>IF($A197="","",COUNTIF($F197:$BM197,"x"))</f>
        <v/>
      </c>
      <c r="D197" s="13">
        <f>IF($A197="","",COUNTIF($F197:$BM197,"x")+COUNTIF($F197:$BM197,"a"))</f>
        <v/>
      </c>
      <c r="E197" s="15">
        <f>IF($A197="","",IF($D197=0,"",$C197/$D197))</f>
        <v/>
      </c>
      <c r="F197" s="16" t="n"/>
      <c r="G197" s="16" t="n"/>
      <c r="H197" s="16" t="n"/>
      <c r="I197" s="16" t="n"/>
      <c r="J197" s="16" t="n"/>
      <c r="K197" s="16" t="n"/>
      <c r="L197" s="16" t="n"/>
      <c r="M197" s="16" t="n"/>
      <c r="N197" s="16" t="n"/>
      <c r="O197" s="16" t="n"/>
      <c r="P197" s="16" t="n"/>
      <c r="Q197" s="16" t="n"/>
      <c r="R197" s="16" t="n"/>
      <c r="S197" s="16" t="n"/>
      <c r="T197" s="16" t="n"/>
      <c r="U197" s="16" t="n"/>
      <c r="V197" s="16" t="n"/>
      <c r="W197" s="16" t="n"/>
      <c r="X197" s="16" t="n"/>
      <c r="Y197" s="16" t="n"/>
      <c r="Z197" s="16" t="n"/>
      <c r="AA197" s="16" t="n"/>
      <c r="AB197" s="16" t="n"/>
      <c r="AC197" s="16" t="n"/>
      <c r="AD197" s="16" t="n"/>
      <c r="AE197" s="16" t="n"/>
      <c r="AF197" s="16" t="n"/>
      <c r="AG197" s="16" t="n"/>
      <c r="AH197" s="16" t="n"/>
      <c r="AI197" s="16" t="n"/>
      <c r="AJ197" s="16" t="n"/>
      <c r="AK197" s="16" t="n"/>
      <c r="AL197" s="16" t="n"/>
      <c r="AM197" s="16" t="n"/>
      <c r="AN197" s="16" t="n"/>
      <c r="AO197" s="16" t="n"/>
      <c r="AP197" s="16" t="n"/>
      <c r="AQ197" s="16" t="n"/>
      <c r="AR197" s="16" t="n"/>
      <c r="AS197" s="16" t="n"/>
      <c r="AT197" s="16" t="n"/>
      <c r="AU197" s="16" t="n"/>
      <c r="AV197" s="16" t="n"/>
      <c r="AW197" s="16" t="n"/>
      <c r="AX197" s="16" t="n"/>
      <c r="AY197" s="16" t="n"/>
      <c r="AZ197" s="16" t="n"/>
      <c r="BA197" s="16" t="n"/>
      <c r="BB197" s="16" t="n"/>
      <c r="BC197" s="16" t="n"/>
      <c r="BD197" s="16" t="n"/>
      <c r="BE197" s="16" t="n"/>
      <c r="BF197" s="16" t="n"/>
      <c r="BG197" s="16" t="n"/>
      <c r="BH197" s="16" t="n"/>
      <c r="BI197" s="16" t="n"/>
      <c r="BJ197" s="16" t="n"/>
      <c r="BK197" s="16" t="n"/>
      <c r="BL197" s="16" t="n"/>
      <c r="BM197" s="16" t="n"/>
    </row>
    <row r="198">
      <c r="B198" s="13">
        <f>IF($A198="","",IFERROR(INDEX(Members!$G$2:$G$251,MATCH($A198,Members!$A$2:$A$251,0))&amp;"",""))</f>
        <v/>
      </c>
      <c r="C198" s="13">
        <f>IF($A198="","",COUNTIF($F198:$BM198,"x"))</f>
        <v/>
      </c>
      <c r="D198" s="13">
        <f>IF($A198="","",COUNTIF($F198:$BM198,"x")+COUNTIF($F198:$BM198,"a"))</f>
        <v/>
      </c>
      <c r="E198" s="15">
        <f>IF($A198="","",IF($D198=0,"",$C198/$D198))</f>
        <v/>
      </c>
      <c r="F198" s="16" t="n"/>
      <c r="G198" s="16" t="n"/>
      <c r="H198" s="16" t="n"/>
      <c r="I198" s="16" t="n"/>
      <c r="J198" s="16" t="n"/>
      <c r="K198" s="16" t="n"/>
      <c r="L198" s="16" t="n"/>
      <c r="M198" s="16" t="n"/>
      <c r="N198" s="16" t="n"/>
      <c r="O198" s="16" t="n"/>
      <c r="P198" s="16" t="n"/>
      <c r="Q198" s="16" t="n"/>
      <c r="R198" s="16" t="n"/>
      <c r="S198" s="16" t="n"/>
      <c r="T198" s="16" t="n"/>
      <c r="U198" s="16" t="n"/>
      <c r="V198" s="16" t="n"/>
      <c r="W198" s="16" t="n"/>
      <c r="X198" s="16" t="n"/>
      <c r="Y198" s="16" t="n"/>
      <c r="Z198" s="16" t="n"/>
      <c r="AA198" s="16" t="n"/>
      <c r="AB198" s="16" t="n"/>
      <c r="AC198" s="16" t="n"/>
      <c r="AD198" s="16" t="n"/>
      <c r="AE198" s="16" t="n"/>
      <c r="AF198" s="16" t="n"/>
      <c r="AG198" s="16" t="n"/>
      <c r="AH198" s="16" t="n"/>
      <c r="AI198" s="16" t="n"/>
      <c r="AJ198" s="16" t="n"/>
      <c r="AK198" s="16" t="n"/>
      <c r="AL198" s="16" t="n"/>
      <c r="AM198" s="16" t="n"/>
      <c r="AN198" s="16" t="n"/>
      <c r="AO198" s="16" t="n"/>
      <c r="AP198" s="16" t="n"/>
      <c r="AQ198" s="16" t="n"/>
      <c r="AR198" s="16" t="n"/>
      <c r="AS198" s="16" t="n"/>
      <c r="AT198" s="16" t="n"/>
      <c r="AU198" s="16" t="n"/>
      <c r="AV198" s="16" t="n"/>
      <c r="AW198" s="16" t="n"/>
      <c r="AX198" s="16" t="n"/>
      <c r="AY198" s="16" t="n"/>
      <c r="AZ198" s="16" t="n"/>
      <c r="BA198" s="16" t="n"/>
      <c r="BB198" s="16" t="n"/>
      <c r="BC198" s="16" t="n"/>
      <c r="BD198" s="16" t="n"/>
      <c r="BE198" s="16" t="n"/>
      <c r="BF198" s="16" t="n"/>
      <c r="BG198" s="16" t="n"/>
      <c r="BH198" s="16" t="n"/>
      <c r="BI198" s="16" t="n"/>
      <c r="BJ198" s="16" t="n"/>
      <c r="BK198" s="16" t="n"/>
      <c r="BL198" s="16" t="n"/>
      <c r="BM198" s="16" t="n"/>
    </row>
    <row r="199">
      <c r="B199" s="13">
        <f>IF($A199="","",IFERROR(INDEX(Members!$G$2:$G$251,MATCH($A199,Members!$A$2:$A$251,0))&amp;"",""))</f>
        <v/>
      </c>
      <c r="C199" s="13">
        <f>IF($A199="","",COUNTIF($F199:$BM199,"x"))</f>
        <v/>
      </c>
      <c r="D199" s="13">
        <f>IF($A199="","",COUNTIF($F199:$BM199,"x")+COUNTIF($F199:$BM199,"a"))</f>
        <v/>
      </c>
      <c r="E199" s="15">
        <f>IF($A199="","",IF($D199=0,"",$C199/$D199))</f>
        <v/>
      </c>
      <c r="F199" s="16" t="n"/>
      <c r="G199" s="16" t="n"/>
      <c r="H199" s="16" t="n"/>
      <c r="I199" s="16" t="n"/>
      <c r="J199" s="16" t="n"/>
      <c r="K199" s="16" t="n"/>
      <c r="L199" s="16" t="n"/>
      <c r="M199" s="16" t="n"/>
      <c r="N199" s="16" t="n"/>
      <c r="O199" s="16" t="n"/>
      <c r="P199" s="16" t="n"/>
      <c r="Q199" s="16" t="n"/>
      <c r="R199" s="16" t="n"/>
      <c r="S199" s="16" t="n"/>
      <c r="T199" s="16" t="n"/>
      <c r="U199" s="16" t="n"/>
      <c r="V199" s="16" t="n"/>
      <c r="W199" s="16" t="n"/>
      <c r="X199" s="16" t="n"/>
      <c r="Y199" s="16" t="n"/>
      <c r="Z199" s="16" t="n"/>
      <c r="AA199" s="16" t="n"/>
      <c r="AB199" s="16" t="n"/>
      <c r="AC199" s="16" t="n"/>
      <c r="AD199" s="16" t="n"/>
      <c r="AE199" s="16" t="n"/>
      <c r="AF199" s="16" t="n"/>
      <c r="AG199" s="16" t="n"/>
      <c r="AH199" s="16" t="n"/>
      <c r="AI199" s="16" t="n"/>
      <c r="AJ199" s="16" t="n"/>
      <c r="AK199" s="16" t="n"/>
      <c r="AL199" s="16" t="n"/>
      <c r="AM199" s="16" t="n"/>
      <c r="AN199" s="16" t="n"/>
      <c r="AO199" s="16" t="n"/>
      <c r="AP199" s="16" t="n"/>
      <c r="AQ199" s="16" t="n"/>
      <c r="AR199" s="16" t="n"/>
      <c r="AS199" s="16" t="n"/>
      <c r="AT199" s="16" t="n"/>
      <c r="AU199" s="16" t="n"/>
      <c r="AV199" s="16" t="n"/>
      <c r="AW199" s="16" t="n"/>
      <c r="AX199" s="16" t="n"/>
      <c r="AY199" s="16" t="n"/>
      <c r="AZ199" s="16" t="n"/>
      <c r="BA199" s="16" t="n"/>
      <c r="BB199" s="16" t="n"/>
      <c r="BC199" s="16" t="n"/>
      <c r="BD199" s="16" t="n"/>
      <c r="BE199" s="16" t="n"/>
      <c r="BF199" s="16" t="n"/>
      <c r="BG199" s="16" t="n"/>
      <c r="BH199" s="16" t="n"/>
      <c r="BI199" s="16" t="n"/>
      <c r="BJ199" s="16" t="n"/>
      <c r="BK199" s="16" t="n"/>
      <c r="BL199" s="16" t="n"/>
      <c r="BM199" s="16" t="n"/>
    </row>
    <row r="200">
      <c r="B200" s="13">
        <f>IF($A200="","",IFERROR(INDEX(Members!$G$2:$G$251,MATCH($A200,Members!$A$2:$A$251,0))&amp;"",""))</f>
        <v/>
      </c>
      <c r="C200" s="13">
        <f>IF($A200="","",COUNTIF($F200:$BM200,"x"))</f>
        <v/>
      </c>
      <c r="D200" s="13">
        <f>IF($A200="","",COUNTIF($F200:$BM200,"x")+COUNTIF($F200:$BM200,"a"))</f>
        <v/>
      </c>
      <c r="E200" s="15">
        <f>IF($A200="","",IF($D200=0,"",$C200/$D200))</f>
        <v/>
      </c>
      <c r="F200" s="16" t="n"/>
      <c r="G200" s="16" t="n"/>
      <c r="H200" s="16" t="n"/>
      <c r="I200" s="16" t="n"/>
      <c r="J200" s="16" t="n"/>
      <c r="K200" s="16" t="n"/>
      <c r="L200" s="16" t="n"/>
      <c r="M200" s="16" t="n"/>
      <c r="N200" s="16" t="n"/>
      <c r="O200" s="16" t="n"/>
      <c r="P200" s="16" t="n"/>
      <c r="Q200" s="16" t="n"/>
      <c r="R200" s="16" t="n"/>
      <c r="S200" s="16" t="n"/>
      <c r="T200" s="16" t="n"/>
      <c r="U200" s="16" t="n"/>
      <c r="V200" s="16" t="n"/>
      <c r="W200" s="16" t="n"/>
      <c r="X200" s="16" t="n"/>
      <c r="Y200" s="16" t="n"/>
      <c r="Z200" s="16" t="n"/>
      <c r="AA200" s="16" t="n"/>
      <c r="AB200" s="16" t="n"/>
      <c r="AC200" s="16" t="n"/>
      <c r="AD200" s="16" t="n"/>
      <c r="AE200" s="16" t="n"/>
      <c r="AF200" s="16" t="n"/>
      <c r="AG200" s="16" t="n"/>
      <c r="AH200" s="16" t="n"/>
      <c r="AI200" s="16" t="n"/>
      <c r="AJ200" s="16" t="n"/>
      <c r="AK200" s="16" t="n"/>
      <c r="AL200" s="16" t="n"/>
      <c r="AM200" s="16" t="n"/>
      <c r="AN200" s="16" t="n"/>
      <c r="AO200" s="16" t="n"/>
      <c r="AP200" s="16" t="n"/>
      <c r="AQ200" s="16" t="n"/>
      <c r="AR200" s="16" t="n"/>
      <c r="AS200" s="16" t="n"/>
      <c r="AT200" s="16" t="n"/>
      <c r="AU200" s="16" t="n"/>
      <c r="AV200" s="16" t="n"/>
      <c r="AW200" s="16" t="n"/>
      <c r="AX200" s="16" t="n"/>
      <c r="AY200" s="16" t="n"/>
      <c r="AZ200" s="16" t="n"/>
      <c r="BA200" s="16" t="n"/>
      <c r="BB200" s="16" t="n"/>
      <c r="BC200" s="16" t="n"/>
      <c r="BD200" s="16" t="n"/>
      <c r="BE200" s="16" t="n"/>
      <c r="BF200" s="16" t="n"/>
      <c r="BG200" s="16" t="n"/>
      <c r="BH200" s="16" t="n"/>
      <c r="BI200" s="16" t="n"/>
      <c r="BJ200" s="16" t="n"/>
      <c r="BK200" s="16" t="n"/>
      <c r="BL200" s="16" t="n"/>
      <c r="BM200" s="16" t="n"/>
    </row>
    <row r="201">
      <c r="B201" s="13">
        <f>IF($A201="","",IFERROR(INDEX(Members!$G$2:$G$251,MATCH($A201,Members!$A$2:$A$251,0))&amp;"",""))</f>
        <v/>
      </c>
      <c r="C201" s="13">
        <f>IF($A201="","",COUNTIF($F201:$BM201,"x"))</f>
        <v/>
      </c>
      <c r="D201" s="13">
        <f>IF($A201="","",COUNTIF($F201:$BM201,"x")+COUNTIF($F201:$BM201,"a"))</f>
        <v/>
      </c>
      <c r="E201" s="15">
        <f>IF($A201="","",IF($D201=0,"",$C201/$D201))</f>
        <v/>
      </c>
      <c r="F201" s="16" t="n"/>
      <c r="G201" s="16" t="n"/>
      <c r="H201" s="16" t="n"/>
      <c r="I201" s="16" t="n"/>
      <c r="J201" s="16" t="n"/>
      <c r="K201" s="16" t="n"/>
      <c r="L201" s="16" t="n"/>
      <c r="M201" s="16" t="n"/>
      <c r="N201" s="16" t="n"/>
      <c r="O201" s="16" t="n"/>
      <c r="P201" s="16" t="n"/>
      <c r="Q201" s="16" t="n"/>
      <c r="R201" s="16" t="n"/>
      <c r="S201" s="16" t="n"/>
      <c r="T201" s="16" t="n"/>
      <c r="U201" s="16" t="n"/>
      <c r="V201" s="16" t="n"/>
      <c r="W201" s="16" t="n"/>
      <c r="X201" s="16" t="n"/>
      <c r="Y201" s="16" t="n"/>
      <c r="Z201" s="16" t="n"/>
      <c r="AA201" s="16" t="n"/>
      <c r="AB201" s="16" t="n"/>
      <c r="AC201" s="16" t="n"/>
      <c r="AD201" s="16" t="n"/>
      <c r="AE201" s="16" t="n"/>
      <c r="AF201" s="16" t="n"/>
      <c r="AG201" s="16" t="n"/>
      <c r="AH201" s="16" t="n"/>
      <c r="AI201" s="16" t="n"/>
      <c r="AJ201" s="16" t="n"/>
      <c r="AK201" s="16" t="n"/>
      <c r="AL201" s="16" t="n"/>
      <c r="AM201" s="16" t="n"/>
      <c r="AN201" s="16" t="n"/>
      <c r="AO201" s="16" t="n"/>
      <c r="AP201" s="16" t="n"/>
      <c r="AQ201" s="16" t="n"/>
      <c r="AR201" s="16" t="n"/>
      <c r="AS201" s="16" t="n"/>
      <c r="AT201" s="16" t="n"/>
      <c r="AU201" s="16" t="n"/>
      <c r="AV201" s="16" t="n"/>
      <c r="AW201" s="16" t="n"/>
      <c r="AX201" s="16" t="n"/>
      <c r="AY201" s="16" t="n"/>
      <c r="AZ201" s="16" t="n"/>
      <c r="BA201" s="16" t="n"/>
      <c r="BB201" s="16" t="n"/>
      <c r="BC201" s="16" t="n"/>
      <c r="BD201" s="16" t="n"/>
      <c r="BE201" s="16" t="n"/>
      <c r="BF201" s="16" t="n"/>
      <c r="BG201" s="16" t="n"/>
      <c r="BH201" s="16" t="n"/>
      <c r="BI201" s="16" t="n"/>
      <c r="BJ201" s="16" t="n"/>
      <c r="BK201" s="16" t="n"/>
      <c r="BL201" s="16" t="n"/>
      <c r="BM201" s="16" t="n"/>
    </row>
    <row r="202">
      <c r="B202" s="13">
        <f>IF($A202="","",IFERROR(INDEX(Members!$G$2:$G$251,MATCH($A202,Members!$A$2:$A$251,0))&amp;"",""))</f>
        <v/>
      </c>
      <c r="C202" s="13">
        <f>IF($A202="","",COUNTIF($F202:$BM202,"x"))</f>
        <v/>
      </c>
      <c r="D202" s="13">
        <f>IF($A202="","",COUNTIF($F202:$BM202,"x")+COUNTIF($F202:$BM202,"a"))</f>
        <v/>
      </c>
      <c r="E202" s="15">
        <f>IF($A202="","",IF($D202=0,"",$C202/$D202))</f>
        <v/>
      </c>
      <c r="F202" s="16" t="n"/>
      <c r="G202" s="16" t="n"/>
      <c r="H202" s="16" t="n"/>
      <c r="I202" s="16" t="n"/>
      <c r="J202" s="16" t="n"/>
      <c r="K202" s="16" t="n"/>
      <c r="L202" s="16" t="n"/>
      <c r="M202" s="16" t="n"/>
      <c r="N202" s="16" t="n"/>
      <c r="O202" s="16" t="n"/>
      <c r="P202" s="16" t="n"/>
      <c r="Q202" s="16" t="n"/>
      <c r="R202" s="16" t="n"/>
      <c r="S202" s="16" t="n"/>
      <c r="T202" s="16" t="n"/>
      <c r="U202" s="16" t="n"/>
      <c r="V202" s="16" t="n"/>
      <c r="W202" s="16" t="n"/>
      <c r="X202" s="16" t="n"/>
      <c r="Y202" s="16" t="n"/>
      <c r="Z202" s="16" t="n"/>
      <c r="AA202" s="16" t="n"/>
      <c r="AB202" s="16" t="n"/>
      <c r="AC202" s="16" t="n"/>
      <c r="AD202" s="16" t="n"/>
      <c r="AE202" s="16" t="n"/>
      <c r="AF202" s="16" t="n"/>
      <c r="AG202" s="16" t="n"/>
      <c r="AH202" s="16" t="n"/>
      <c r="AI202" s="16" t="n"/>
      <c r="AJ202" s="16" t="n"/>
      <c r="AK202" s="16" t="n"/>
      <c r="AL202" s="16" t="n"/>
      <c r="AM202" s="16" t="n"/>
      <c r="AN202" s="16" t="n"/>
      <c r="AO202" s="16" t="n"/>
      <c r="AP202" s="16" t="n"/>
      <c r="AQ202" s="16" t="n"/>
      <c r="AR202" s="16" t="n"/>
      <c r="AS202" s="16" t="n"/>
      <c r="AT202" s="16" t="n"/>
      <c r="AU202" s="16" t="n"/>
      <c r="AV202" s="16" t="n"/>
      <c r="AW202" s="16" t="n"/>
      <c r="AX202" s="16" t="n"/>
      <c r="AY202" s="16" t="n"/>
      <c r="AZ202" s="16" t="n"/>
      <c r="BA202" s="16" t="n"/>
      <c r="BB202" s="16" t="n"/>
      <c r="BC202" s="16" t="n"/>
      <c r="BD202" s="16" t="n"/>
      <c r="BE202" s="16" t="n"/>
      <c r="BF202" s="16" t="n"/>
      <c r="BG202" s="16" t="n"/>
      <c r="BH202" s="16" t="n"/>
      <c r="BI202" s="16" t="n"/>
      <c r="BJ202" s="16" t="n"/>
      <c r="BK202" s="16" t="n"/>
      <c r="BL202" s="16" t="n"/>
      <c r="BM202" s="16" t="n"/>
    </row>
    <row r="203">
      <c r="B203" s="13">
        <f>IF($A203="","",IFERROR(INDEX(Members!$G$2:$G$251,MATCH($A203,Members!$A$2:$A$251,0))&amp;"",""))</f>
        <v/>
      </c>
      <c r="C203" s="13">
        <f>IF($A203="","",COUNTIF($F203:$BM203,"x"))</f>
        <v/>
      </c>
      <c r="D203" s="13">
        <f>IF($A203="","",COUNTIF($F203:$BM203,"x")+COUNTIF($F203:$BM203,"a"))</f>
        <v/>
      </c>
      <c r="E203" s="15">
        <f>IF($A203="","",IF($D203=0,"",$C203/$D203))</f>
        <v/>
      </c>
      <c r="F203" s="16" t="n"/>
      <c r="G203" s="16" t="n"/>
      <c r="H203" s="16" t="n"/>
      <c r="I203" s="16" t="n"/>
      <c r="J203" s="16" t="n"/>
      <c r="K203" s="16" t="n"/>
      <c r="L203" s="16" t="n"/>
      <c r="M203" s="16" t="n"/>
      <c r="N203" s="16" t="n"/>
      <c r="O203" s="16" t="n"/>
      <c r="P203" s="16" t="n"/>
      <c r="Q203" s="16" t="n"/>
      <c r="R203" s="16" t="n"/>
      <c r="S203" s="16" t="n"/>
      <c r="T203" s="16" t="n"/>
      <c r="U203" s="16" t="n"/>
      <c r="V203" s="16" t="n"/>
      <c r="W203" s="16" t="n"/>
      <c r="X203" s="16" t="n"/>
      <c r="Y203" s="16" t="n"/>
      <c r="Z203" s="16" t="n"/>
      <c r="AA203" s="16" t="n"/>
      <c r="AB203" s="16" t="n"/>
      <c r="AC203" s="16" t="n"/>
      <c r="AD203" s="16" t="n"/>
      <c r="AE203" s="16" t="n"/>
      <c r="AF203" s="16" t="n"/>
      <c r="AG203" s="16" t="n"/>
      <c r="AH203" s="16" t="n"/>
      <c r="AI203" s="16" t="n"/>
      <c r="AJ203" s="16" t="n"/>
      <c r="AK203" s="16" t="n"/>
      <c r="AL203" s="16" t="n"/>
      <c r="AM203" s="16" t="n"/>
      <c r="AN203" s="16" t="n"/>
      <c r="AO203" s="16" t="n"/>
      <c r="AP203" s="16" t="n"/>
      <c r="AQ203" s="16" t="n"/>
      <c r="AR203" s="16" t="n"/>
      <c r="AS203" s="16" t="n"/>
      <c r="AT203" s="16" t="n"/>
      <c r="AU203" s="16" t="n"/>
      <c r="AV203" s="16" t="n"/>
      <c r="AW203" s="16" t="n"/>
      <c r="AX203" s="16" t="n"/>
      <c r="AY203" s="16" t="n"/>
      <c r="AZ203" s="16" t="n"/>
      <c r="BA203" s="16" t="n"/>
      <c r="BB203" s="16" t="n"/>
      <c r="BC203" s="16" t="n"/>
      <c r="BD203" s="16" t="n"/>
      <c r="BE203" s="16" t="n"/>
      <c r="BF203" s="16" t="n"/>
      <c r="BG203" s="16" t="n"/>
      <c r="BH203" s="16" t="n"/>
      <c r="BI203" s="16" t="n"/>
      <c r="BJ203" s="16" t="n"/>
      <c r="BK203" s="16" t="n"/>
      <c r="BL203" s="16" t="n"/>
      <c r="BM203" s="16" t="n"/>
    </row>
    <row r="204">
      <c r="B204" s="13">
        <f>IF($A204="","",IFERROR(INDEX(Members!$G$2:$G$251,MATCH($A204,Members!$A$2:$A$251,0))&amp;"",""))</f>
        <v/>
      </c>
      <c r="C204" s="13">
        <f>IF($A204="","",COUNTIF($F204:$BM204,"x"))</f>
        <v/>
      </c>
      <c r="D204" s="13">
        <f>IF($A204="","",COUNTIF($F204:$BM204,"x")+COUNTIF($F204:$BM204,"a"))</f>
        <v/>
      </c>
      <c r="E204" s="15">
        <f>IF($A204="","",IF($D204=0,"",$C204/$D204))</f>
        <v/>
      </c>
      <c r="F204" s="16" t="n"/>
      <c r="G204" s="16" t="n"/>
      <c r="H204" s="16" t="n"/>
      <c r="I204" s="16" t="n"/>
      <c r="J204" s="16" t="n"/>
      <c r="K204" s="16" t="n"/>
      <c r="L204" s="16" t="n"/>
      <c r="M204" s="16" t="n"/>
      <c r="N204" s="16" t="n"/>
      <c r="O204" s="16" t="n"/>
      <c r="P204" s="16" t="n"/>
      <c r="Q204" s="16" t="n"/>
      <c r="R204" s="16" t="n"/>
      <c r="S204" s="16" t="n"/>
      <c r="T204" s="16" t="n"/>
      <c r="U204" s="16" t="n"/>
      <c r="V204" s="16" t="n"/>
      <c r="W204" s="16" t="n"/>
      <c r="X204" s="16" t="n"/>
      <c r="Y204" s="16" t="n"/>
      <c r="Z204" s="16" t="n"/>
      <c r="AA204" s="16" t="n"/>
      <c r="AB204" s="16" t="n"/>
      <c r="AC204" s="16" t="n"/>
      <c r="AD204" s="16" t="n"/>
      <c r="AE204" s="16" t="n"/>
      <c r="AF204" s="16" t="n"/>
      <c r="AG204" s="16" t="n"/>
      <c r="AH204" s="16" t="n"/>
      <c r="AI204" s="16" t="n"/>
      <c r="AJ204" s="16" t="n"/>
      <c r="AK204" s="16" t="n"/>
      <c r="AL204" s="16" t="n"/>
      <c r="AM204" s="16" t="n"/>
      <c r="AN204" s="16" t="n"/>
      <c r="AO204" s="16" t="n"/>
      <c r="AP204" s="16" t="n"/>
      <c r="AQ204" s="16" t="n"/>
      <c r="AR204" s="16" t="n"/>
      <c r="AS204" s="16" t="n"/>
      <c r="AT204" s="16" t="n"/>
      <c r="AU204" s="16" t="n"/>
      <c r="AV204" s="16" t="n"/>
      <c r="AW204" s="16" t="n"/>
      <c r="AX204" s="16" t="n"/>
      <c r="AY204" s="16" t="n"/>
      <c r="AZ204" s="16" t="n"/>
      <c r="BA204" s="16" t="n"/>
      <c r="BB204" s="16" t="n"/>
      <c r="BC204" s="16" t="n"/>
      <c r="BD204" s="16" t="n"/>
      <c r="BE204" s="16" t="n"/>
      <c r="BF204" s="16" t="n"/>
      <c r="BG204" s="16" t="n"/>
      <c r="BH204" s="16" t="n"/>
      <c r="BI204" s="16" t="n"/>
      <c r="BJ204" s="16" t="n"/>
      <c r="BK204" s="16" t="n"/>
      <c r="BL204" s="16" t="n"/>
      <c r="BM204" s="16" t="n"/>
    </row>
    <row r="205">
      <c r="B205" s="13">
        <f>IF($A205="","",IFERROR(INDEX(Members!$G$2:$G$251,MATCH($A205,Members!$A$2:$A$251,0))&amp;"",""))</f>
        <v/>
      </c>
      <c r="C205" s="13">
        <f>IF($A205="","",COUNTIF($F205:$BM205,"x"))</f>
        <v/>
      </c>
      <c r="D205" s="13">
        <f>IF($A205="","",COUNTIF($F205:$BM205,"x")+COUNTIF($F205:$BM205,"a"))</f>
        <v/>
      </c>
      <c r="E205" s="15">
        <f>IF($A205="","",IF($D205=0,"",$C205/$D205))</f>
        <v/>
      </c>
      <c r="F205" s="16" t="n"/>
      <c r="G205" s="16" t="n"/>
      <c r="H205" s="16" t="n"/>
      <c r="I205" s="16" t="n"/>
      <c r="J205" s="16" t="n"/>
      <c r="K205" s="16" t="n"/>
      <c r="L205" s="16" t="n"/>
      <c r="M205" s="16" t="n"/>
      <c r="N205" s="16" t="n"/>
      <c r="O205" s="16" t="n"/>
      <c r="P205" s="16" t="n"/>
      <c r="Q205" s="16" t="n"/>
      <c r="R205" s="16" t="n"/>
      <c r="S205" s="16" t="n"/>
      <c r="T205" s="16" t="n"/>
      <c r="U205" s="16" t="n"/>
      <c r="V205" s="16" t="n"/>
      <c r="W205" s="16" t="n"/>
      <c r="X205" s="16" t="n"/>
      <c r="Y205" s="16" t="n"/>
      <c r="Z205" s="16" t="n"/>
      <c r="AA205" s="16" t="n"/>
      <c r="AB205" s="16" t="n"/>
      <c r="AC205" s="16" t="n"/>
      <c r="AD205" s="16" t="n"/>
      <c r="AE205" s="16" t="n"/>
      <c r="AF205" s="16" t="n"/>
      <c r="AG205" s="16" t="n"/>
      <c r="AH205" s="16" t="n"/>
      <c r="AI205" s="16" t="n"/>
      <c r="AJ205" s="16" t="n"/>
      <c r="AK205" s="16" t="n"/>
      <c r="AL205" s="16" t="n"/>
      <c r="AM205" s="16" t="n"/>
      <c r="AN205" s="16" t="n"/>
      <c r="AO205" s="16" t="n"/>
      <c r="AP205" s="16" t="n"/>
      <c r="AQ205" s="16" t="n"/>
      <c r="AR205" s="16" t="n"/>
      <c r="AS205" s="16" t="n"/>
      <c r="AT205" s="16" t="n"/>
      <c r="AU205" s="16" t="n"/>
      <c r="AV205" s="16" t="n"/>
      <c r="AW205" s="16" t="n"/>
      <c r="AX205" s="16" t="n"/>
      <c r="AY205" s="16" t="n"/>
      <c r="AZ205" s="16" t="n"/>
      <c r="BA205" s="16" t="n"/>
      <c r="BB205" s="16" t="n"/>
      <c r="BC205" s="16" t="n"/>
      <c r="BD205" s="16" t="n"/>
      <c r="BE205" s="16" t="n"/>
      <c r="BF205" s="16" t="n"/>
      <c r="BG205" s="16" t="n"/>
      <c r="BH205" s="16" t="n"/>
      <c r="BI205" s="16" t="n"/>
      <c r="BJ205" s="16" t="n"/>
      <c r="BK205" s="16" t="n"/>
      <c r="BL205" s="16" t="n"/>
      <c r="BM205" s="16" t="n"/>
    </row>
    <row r="206">
      <c r="B206" s="13">
        <f>IF($A206="","",IFERROR(INDEX(Members!$G$2:$G$251,MATCH($A206,Members!$A$2:$A$251,0))&amp;"",""))</f>
        <v/>
      </c>
      <c r="C206" s="13">
        <f>IF($A206="","",COUNTIF($F206:$BM206,"x"))</f>
        <v/>
      </c>
      <c r="D206" s="13">
        <f>IF($A206="","",COUNTIF($F206:$BM206,"x")+COUNTIF($F206:$BM206,"a"))</f>
        <v/>
      </c>
      <c r="E206" s="15">
        <f>IF($A206="","",IF($D206=0,"",$C206/$D206))</f>
        <v/>
      </c>
      <c r="F206" s="16" t="n"/>
      <c r="G206" s="16" t="n"/>
      <c r="H206" s="16" t="n"/>
      <c r="I206" s="16" t="n"/>
      <c r="J206" s="16" t="n"/>
      <c r="K206" s="16" t="n"/>
      <c r="L206" s="16" t="n"/>
      <c r="M206" s="16" t="n"/>
      <c r="N206" s="16" t="n"/>
      <c r="O206" s="16" t="n"/>
      <c r="P206" s="16" t="n"/>
      <c r="Q206" s="16" t="n"/>
      <c r="R206" s="16" t="n"/>
      <c r="S206" s="16" t="n"/>
      <c r="T206" s="16" t="n"/>
      <c r="U206" s="16" t="n"/>
      <c r="V206" s="16" t="n"/>
      <c r="W206" s="16" t="n"/>
      <c r="X206" s="16" t="n"/>
      <c r="Y206" s="16" t="n"/>
      <c r="Z206" s="16" t="n"/>
      <c r="AA206" s="16" t="n"/>
      <c r="AB206" s="16" t="n"/>
      <c r="AC206" s="16" t="n"/>
      <c r="AD206" s="16" t="n"/>
      <c r="AE206" s="16" t="n"/>
      <c r="AF206" s="16" t="n"/>
      <c r="AG206" s="16" t="n"/>
      <c r="AH206" s="16" t="n"/>
      <c r="AI206" s="16" t="n"/>
      <c r="AJ206" s="16" t="n"/>
      <c r="AK206" s="16" t="n"/>
      <c r="AL206" s="16" t="n"/>
      <c r="AM206" s="16" t="n"/>
      <c r="AN206" s="16" t="n"/>
      <c r="AO206" s="16" t="n"/>
      <c r="AP206" s="16" t="n"/>
      <c r="AQ206" s="16" t="n"/>
      <c r="AR206" s="16" t="n"/>
      <c r="AS206" s="16" t="n"/>
      <c r="AT206" s="16" t="n"/>
      <c r="AU206" s="16" t="n"/>
      <c r="AV206" s="16" t="n"/>
      <c r="AW206" s="16" t="n"/>
      <c r="AX206" s="16" t="n"/>
      <c r="AY206" s="16" t="n"/>
      <c r="AZ206" s="16" t="n"/>
      <c r="BA206" s="16" t="n"/>
      <c r="BB206" s="16" t="n"/>
      <c r="BC206" s="16" t="n"/>
      <c r="BD206" s="16" t="n"/>
      <c r="BE206" s="16" t="n"/>
      <c r="BF206" s="16" t="n"/>
      <c r="BG206" s="16" t="n"/>
      <c r="BH206" s="16" t="n"/>
      <c r="BI206" s="16" t="n"/>
      <c r="BJ206" s="16" t="n"/>
      <c r="BK206" s="16" t="n"/>
      <c r="BL206" s="16" t="n"/>
      <c r="BM206" s="16" t="n"/>
    </row>
    <row r="207">
      <c r="B207" s="13">
        <f>IF($A207="","",IFERROR(INDEX(Members!$G$2:$G$251,MATCH($A207,Members!$A$2:$A$251,0))&amp;"",""))</f>
        <v/>
      </c>
      <c r="C207" s="13">
        <f>IF($A207="","",COUNTIF($F207:$BM207,"x"))</f>
        <v/>
      </c>
      <c r="D207" s="13">
        <f>IF($A207="","",COUNTIF($F207:$BM207,"x")+COUNTIF($F207:$BM207,"a"))</f>
        <v/>
      </c>
      <c r="E207" s="15">
        <f>IF($A207="","",IF($D207=0,"",$C207/$D207))</f>
        <v/>
      </c>
      <c r="F207" s="16" t="n"/>
      <c r="G207" s="16" t="n"/>
      <c r="H207" s="16" t="n"/>
      <c r="I207" s="16" t="n"/>
      <c r="J207" s="16" t="n"/>
      <c r="K207" s="16" t="n"/>
      <c r="L207" s="16" t="n"/>
      <c r="M207" s="16" t="n"/>
      <c r="N207" s="16" t="n"/>
      <c r="O207" s="16" t="n"/>
      <c r="P207" s="16" t="n"/>
      <c r="Q207" s="16" t="n"/>
      <c r="R207" s="16" t="n"/>
      <c r="S207" s="16" t="n"/>
      <c r="T207" s="16" t="n"/>
      <c r="U207" s="16" t="n"/>
      <c r="V207" s="16" t="n"/>
      <c r="W207" s="16" t="n"/>
      <c r="X207" s="16" t="n"/>
      <c r="Y207" s="16" t="n"/>
      <c r="Z207" s="16" t="n"/>
      <c r="AA207" s="16" t="n"/>
      <c r="AB207" s="16" t="n"/>
      <c r="AC207" s="16" t="n"/>
      <c r="AD207" s="16" t="n"/>
      <c r="AE207" s="16" t="n"/>
      <c r="AF207" s="16" t="n"/>
      <c r="AG207" s="16" t="n"/>
      <c r="AH207" s="16" t="n"/>
      <c r="AI207" s="16" t="n"/>
      <c r="AJ207" s="16" t="n"/>
      <c r="AK207" s="16" t="n"/>
      <c r="AL207" s="16" t="n"/>
      <c r="AM207" s="16" t="n"/>
      <c r="AN207" s="16" t="n"/>
      <c r="AO207" s="16" t="n"/>
      <c r="AP207" s="16" t="n"/>
      <c r="AQ207" s="16" t="n"/>
      <c r="AR207" s="16" t="n"/>
      <c r="AS207" s="16" t="n"/>
      <c r="AT207" s="16" t="n"/>
      <c r="AU207" s="16" t="n"/>
      <c r="AV207" s="16" t="n"/>
      <c r="AW207" s="16" t="n"/>
      <c r="AX207" s="16" t="n"/>
      <c r="AY207" s="16" t="n"/>
      <c r="AZ207" s="16" t="n"/>
      <c r="BA207" s="16" t="n"/>
      <c r="BB207" s="16" t="n"/>
      <c r="BC207" s="16" t="n"/>
      <c r="BD207" s="16" t="n"/>
      <c r="BE207" s="16" t="n"/>
      <c r="BF207" s="16" t="n"/>
      <c r="BG207" s="16" t="n"/>
      <c r="BH207" s="16" t="n"/>
      <c r="BI207" s="16" t="n"/>
      <c r="BJ207" s="16" t="n"/>
      <c r="BK207" s="16" t="n"/>
      <c r="BL207" s="16" t="n"/>
      <c r="BM207" s="16" t="n"/>
    </row>
    <row r="208">
      <c r="B208" s="13">
        <f>IF($A208="","",IFERROR(INDEX(Members!$G$2:$G$251,MATCH($A208,Members!$A$2:$A$251,0))&amp;"",""))</f>
        <v/>
      </c>
      <c r="C208" s="13">
        <f>IF($A208="","",COUNTIF($F208:$BM208,"x"))</f>
        <v/>
      </c>
      <c r="D208" s="13">
        <f>IF($A208="","",COUNTIF($F208:$BM208,"x")+COUNTIF($F208:$BM208,"a"))</f>
        <v/>
      </c>
      <c r="E208" s="15">
        <f>IF($A208="","",IF($D208=0,"",$C208/$D208))</f>
        <v/>
      </c>
      <c r="F208" s="16" t="n"/>
      <c r="G208" s="16" t="n"/>
      <c r="H208" s="16" t="n"/>
      <c r="I208" s="16" t="n"/>
      <c r="J208" s="16" t="n"/>
      <c r="K208" s="16" t="n"/>
      <c r="L208" s="16" t="n"/>
      <c r="M208" s="16" t="n"/>
      <c r="N208" s="16" t="n"/>
      <c r="O208" s="16" t="n"/>
      <c r="P208" s="16" t="n"/>
      <c r="Q208" s="16" t="n"/>
      <c r="R208" s="16" t="n"/>
      <c r="S208" s="16" t="n"/>
      <c r="T208" s="16" t="n"/>
      <c r="U208" s="16" t="n"/>
      <c r="V208" s="16" t="n"/>
      <c r="W208" s="16" t="n"/>
      <c r="X208" s="16" t="n"/>
      <c r="Y208" s="16" t="n"/>
      <c r="Z208" s="16" t="n"/>
      <c r="AA208" s="16" t="n"/>
      <c r="AB208" s="16" t="n"/>
      <c r="AC208" s="16" t="n"/>
      <c r="AD208" s="16" t="n"/>
      <c r="AE208" s="16" t="n"/>
      <c r="AF208" s="16" t="n"/>
      <c r="AG208" s="16" t="n"/>
      <c r="AH208" s="16" t="n"/>
      <c r="AI208" s="16" t="n"/>
      <c r="AJ208" s="16" t="n"/>
      <c r="AK208" s="16" t="n"/>
      <c r="AL208" s="16" t="n"/>
      <c r="AM208" s="16" t="n"/>
      <c r="AN208" s="16" t="n"/>
      <c r="AO208" s="16" t="n"/>
      <c r="AP208" s="16" t="n"/>
      <c r="AQ208" s="16" t="n"/>
      <c r="AR208" s="16" t="n"/>
      <c r="AS208" s="16" t="n"/>
      <c r="AT208" s="16" t="n"/>
      <c r="AU208" s="16" t="n"/>
      <c r="AV208" s="16" t="n"/>
      <c r="AW208" s="16" t="n"/>
      <c r="AX208" s="16" t="n"/>
      <c r="AY208" s="16" t="n"/>
      <c r="AZ208" s="16" t="n"/>
      <c r="BA208" s="16" t="n"/>
      <c r="BB208" s="16" t="n"/>
      <c r="BC208" s="16" t="n"/>
      <c r="BD208" s="16" t="n"/>
      <c r="BE208" s="16" t="n"/>
      <c r="BF208" s="16" t="n"/>
      <c r="BG208" s="16" t="n"/>
      <c r="BH208" s="16" t="n"/>
      <c r="BI208" s="16" t="n"/>
      <c r="BJ208" s="16" t="n"/>
      <c r="BK208" s="16" t="n"/>
      <c r="BL208" s="16" t="n"/>
      <c r="BM208" s="16" t="n"/>
    </row>
    <row r="209">
      <c r="B209" s="13">
        <f>IF($A209="","",IFERROR(INDEX(Members!$G$2:$G$251,MATCH($A209,Members!$A$2:$A$251,0))&amp;"",""))</f>
        <v/>
      </c>
      <c r="C209" s="13">
        <f>IF($A209="","",COUNTIF($F209:$BM209,"x"))</f>
        <v/>
      </c>
      <c r="D209" s="13">
        <f>IF($A209="","",COUNTIF($F209:$BM209,"x")+COUNTIF($F209:$BM209,"a"))</f>
        <v/>
      </c>
      <c r="E209" s="15">
        <f>IF($A209="","",IF($D209=0,"",$C209/$D209))</f>
        <v/>
      </c>
      <c r="F209" s="16" t="n"/>
      <c r="G209" s="16" t="n"/>
      <c r="H209" s="16" t="n"/>
      <c r="I209" s="16" t="n"/>
      <c r="J209" s="16" t="n"/>
      <c r="K209" s="16" t="n"/>
      <c r="L209" s="16" t="n"/>
      <c r="M209" s="16" t="n"/>
      <c r="N209" s="16" t="n"/>
      <c r="O209" s="16" t="n"/>
      <c r="P209" s="16" t="n"/>
      <c r="Q209" s="16" t="n"/>
      <c r="R209" s="16" t="n"/>
      <c r="S209" s="16" t="n"/>
      <c r="T209" s="16" t="n"/>
      <c r="U209" s="16" t="n"/>
      <c r="V209" s="16" t="n"/>
      <c r="W209" s="16" t="n"/>
      <c r="X209" s="16" t="n"/>
      <c r="Y209" s="16" t="n"/>
      <c r="Z209" s="16" t="n"/>
      <c r="AA209" s="16" t="n"/>
      <c r="AB209" s="16" t="n"/>
      <c r="AC209" s="16" t="n"/>
      <c r="AD209" s="16" t="n"/>
      <c r="AE209" s="16" t="n"/>
      <c r="AF209" s="16" t="n"/>
      <c r="AG209" s="16" t="n"/>
      <c r="AH209" s="16" t="n"/>
      <c r="AI209" s="16" t="n"/>
      <c r="AJ209" s="16" t="n"/>
      <c r="AK209" s="16" t="n"/>
      <c r="AL209" s="16" t="n"/>
      <c r="AM209" s="16" t="n"/>
      <c r="AN209" s="16" t="n"/>
      <c r="AO209" s="16" t="n"/>
      <c r="AP209" s="16" t="n"/>
      <c r="AQ209" s="16" t="n"/>
      <c r="AR209" s="16" t="n"/>
      <c r="AS209" s="16" t="n"/>
      <c r="AT209" s="16" t="n"/>
      <c r="AU209" s="16" t="n"/>
      <c r="AV209" s="16" t="n"/>
      <c r="AW209" s="16" t="n"/>
      <c r="AX209" s="16" t="n"/>
      <c r="AY209" s="16" t="n"/>
      <c r="AZ209" s="16" t="n"/>
      <c r="BA209" s="16" t="n"/>
      <c r="BB209" s="16" t="n"/>
      <c r="BC209" s="16" t="n"/>
      <c r="BD209" s="16" t="n"/>
      <c r="BE209" s="16" t="n"/>
      <c r="BF209" s="16" t="n"/>
      <c r="BG209" s="16" t="n"/>
      <c r="BH209" s="16" t="n"/>
      <c r="BI209" s="16" t="n"/>
      <c r="BJ209" s="16" t="n"/>
      <c r="BK209" s="16" t="n"/>
      <c r="BL209" s="16" t="n"/>
      <c r="BM209" s="16" t="n"/>
    </row>
    <row r="210">
      <c r="B210" s="13">
        <f>IF($A210="","",IFERROR(INDEX(Members!$G$2:$G$251,MATCH($A210,Members!$A$2:$A$251,0))&amp;"",""))</f>
        <v/>
      </c>
      <c r="C210" s="13">
        <f>IF($A210="","",COUNTIF($F210:$BM210,"x"))</f>
        <v/>
      </c>
      <c r="D210" s="13">
        <f>IF($A210="","",COUNTIF($F210:$BM210,"x")+COUNTIF($F210:$BM210,"a"))</f>
        <v/>
      </c>
      <c r="E210" s="15">
        <f>IF($A210="","",IF($D210=0,"",$C210/$D210))</f>
        <v/>
      </c>
      <c r="F210" s="16" t="n"/>
      <c r="G210" s="16" t="n"/>
      <c r="H210" s="16" t="n"/>
      <c r="I210" s="16" t="n"/>
      <c r="J210" s="16" t="n"/>
      <c r="K210" s="16" t="n"/>
      <c r="L210" s="16" t="n"/>
      <c r="M210" s="16" t="n"/>
      <c r="N210" s="16" t="n"/>
      <c r="O210" s="16" t="n"/>
      <c r="P210" s="16" t="n"/>
      <c r="Q210" s="16" t="n"/>
      <c r="R210" s="16" t="n"/>
      <c r="S210" s="16" t="n"/>
      <c r="T210" s="16" t="n"/>
      <c r="U210" s="16" t="n"/>
      <c r="V210" s="16" t="n"/>
      <c r="W210" s="16" t="n"/>
      <c r="X210" s="16" t="n"/>
      <c r="Y210" s="16" t="n"/>
      <c r="Z210" s="16" t="n"/>
      <c r="AA210" s="16" t="n"/>
      <c r="AB210" s="16" t="n"/>
      <c r="AC210" s="16" t="n"/>
      <c r="AD210" s="16" t="n"/>
      <c r="AE210" s="16" t="n"/>
      <c r="AF210" s="16" t="n"/>
      <c r="AG210" s="16" t="n"/>
      <c r="AH210" s="16" t="n"/>
      <c r="AI210" s="16" t="n"/>
      <c r="AJ210" s="16" t="n"/>
      <c r="AK210" s="16" t="n"/>
      <c r="AL210" s="16" t="n"/>
      <c r="AM210" s="16" t="n"/>
      <c r="AN210" s="16" t="n"/>
      <c r="AO210" s="16" t="n"/>
      <c r="AP210" s="16" t="n"/>
      <c r="AQ210" s="16" t="n"/>
      <c r="AR210" s="16" t="n"/>
      <c r="AS210" s="16" t="n"/>
      <c r="AT210" s="16" t="n"/>
      <c r="AU210" s="16" t="n"/>
      <c r="AV210" s="16" t="n"/>
      <c r="AW210" s="16" t="n"/>
      <c r="AX210" s="16" t="n"/>
      <c r="AY210" s="16" t="n"/>
      <c r="AZ210" s="16" t="n"/>
      <c r="BA210" s="16" t="n"/>
      <c r="BB210" s="16" t="n"/>
      <c r="BC210" s="16" t="n"/>
      <c r="BD210" s="16" t="n"/>
      <c r="BE210" s="16" t="n"/>
      <c r="BF210" s="16" t="n"/>
      <c r="BG210" s="16" t="n"/>
      <c r="BH210" s="16" t="n"/>
      <c r="BI210" s="16" t="n"/>
      <c r="BJ210" s="16" t="n"/>
      <c r="BK210" s="16" t="n"/>
      <c r="BL210" s="16" t="n"/>
      <c r="BM210" s="16" t="n"/>
    </row>
    <row r="211">
      <c r="B211" s="13">
        <f>IF($A211="","",IFERROR(INDEX(Members!$G$2:$G$251,MATCH($A211,Members!$A$2:$A$251,0))&amp;"",""))</f>
        <v/>
      </c>
      <c r="C211" s="13">
        <f>IF($A211="","",COUNTIF($F211:$BM211,"x"))</f>
        <v/>
      </c>
      <c r="D211" s="13">
        <f>IF($A211="","",COUNTIF($F211:$BM211,"x")+COUNTIF($F211:$BM211,"a"))</f>
        <v/>
      </c>
      <c r="E211" s="15">
        <f>IF($A211="","",IF($D211=0,"",$C211/$D211))</f>
        <v/>
      </c>
      <c r="F211" s="16" t="n"/>
      <c r="G211" s="16" t="n"/>
      <c r="H211" s="16" t="n"/>
      <c r="I211" s="16" t="n"/>
      <c r="J211" s="16" t="n"/>
      <c r="K211" s="16" t="n"/>
      <c r="L211" s="16" t="n"/>
      <c r="M211" s="16" t="n"/>
      <c r="N211" s="16" t="n"/>
      <c r="O211" s="16" t="n"/>
      <c r="P211" s="16" t="n"/>
      <c r="Q211" s="16" t="n"/>
      <c r="R211" s="16" t="n"/>
      <c r="S211" s="16" t="n"/>
      <c r="T211" s="16" t="n"/>
      <c r="U211" s="16" t="n"/>
      <c r="V211" s="16" t="n"/>
      <c r="W211" s="16" t="n"/>
      <c r="X211" s="16" t="n"/>
      <c r="Y211" s="16" t="n"/>
      <c r="Z211" s="16" t="n"/>
      <c r="AA211" s="16" t="n"/>
      <c r="AB211" s="16" t="n"/>
      <c r="AC211" s="16" t="n"/>
      <c r="AD211" s="16" t="n"/>
      <c r="AE211" s="16" t="n"/>
      <c r="AF211" s="16" t="n"/>
      <c r="AG211" s="16" t="n"/>
      <c r="AH211" s="16" t="n"/>
      <c r="AI211" s="16" t="n"/>
      <c r="AJ211" s="16" t="n"/>
      <c r="AK211" s="16" t="n"/>
      <c r="AL211" s="16" t="n"/>
      <c r="AM211" s="16" t="n"/>
      <c r="AN211" s="16" t="n"/>
      <c r="AO211" s="16" t="n"/>
      <c r="AP211" s="16" t="n"/>
      <c r="AQ211" s="16" t="n"/>
      <c r="AR211" s="16" t="n"/>
      <c r="AS211" s="16" t="n"/>
      <c r="AT211" s="16" t="n"/>
      <c r="AU211" s="16" t="n"/>
      <c r="AV211" s="16" t="n"/>
      <c r="AW211" s="16" t="n"/>
      <c r="AX211" s="16" t="n"/>
      <c r="AY211" s="16" t="n"/>
      <c r="AZ211" s="16" t="n"/>
      <c r="BA211" s="16" t="n"/>
      <c r="BB211" s="16" t="n"/>
      <c r="BC211" s="16" t="n"/>
      <c r="BD211" s="16" t="n"/>
      <c r="BE211" s="16" t="n"/>
      <c r="BF211" s="16" t="n"/>
      <c r="BG211" s="16" t="n"/>
      <c r="BH211" s="16" t="n"/>
      <c r="BI211" s="16" t="n"/>
      <c r="BJ211" s="16" t="n"/>
      <c r="BK211" s="16" t="n"/>
      <c r="BL211" s="16" t="n"/>
      <c r="BM211" s="16" t="n"/>
    </row>
    <row r="212">
      <c r="B212" s="13">
        <f>IF($A212="","",IFERROR(INDEX(Members!$G$2:$G$251,MATCH($A212,Members!$A$2:$A$251,0))&amp;"",""))</f>
        <v/>
      </c>
      <c r="C212" s="13">
        <f>IF($A212="","",COUNTIF($F212:$BM212,"x"))</f>
        <v/>
      </c>
      <c r="D212" s="13">
        <f>IF($A212="","",COUNTIF($F212:$BM212,"x")+COUNTIF($F212:$BM212,"a"))</f>
        <v/>
      </c>
      <c r="E212" s="15">
        <f>IF($A212="","",IF($D212=0,"",$C212/$D212))</f>
        <v/>
      </c>
      <c r="F212" s="16" t="n"/>
      <c r="G212" s="16" t="n"/>
      <c r="H212" s="16" t="n"/>
      <c r="I212" s="16" t="n"/>
      <c r="J212" s="16" t="n"/>
      <c r="K212" s="16" t="n"/>
      <c r="L212" s="16" t="n"/>
      <c r="M212" s="16" t="n"/>
      <c r="N212" s="16" t="n"/>
      <c r="O212" s="16" t="n"/>
      <c r="P212" s="16" t="n"/>
      <c r="Q212" s="16" t="n"/>
      <c r="R212" s="16" t="n"/>
      <c r="S212" s="16" t="n"/>
      <c r="T212" s="16" t="n"/>
      <c r="U212" s="16" t="n"/>
      <c r="V212" s="16" t="n"/>
      <c r="W212" s="16" t="n"/>
      <c r="X212" s="16" t="n"/>
      <c r="Y212" s="16" t="n"/>
      <c r="Z212" s="16" t="n"/>
      <c r="AA212" s="16" t="n"/>
      <c r="AB212" s="16" t="n"/>
      <c r="AC212" s="16" t="n"/>
      <c r="AD212" s="16" t="n"/>
      <c r="AE212" s="16" t="n"/>
      <c r="AF212" s="16" t="n"/>
      <c r="AG212" s="16" t="n"/>
      <c r="AH212" s="16" t="n"/>
      <c r="AI212" s="16" t="n"/>
      <c r="AJ212" s="16" t="n"/>
      <c r="AK212" s="16" t="n"/>
      <c r="AL212" s="16" t="n"/>
      <c r="AM212" s="16" t="n"/>
      <c r="AN212" s="16" t="n"/>
      <c r="AO212" s="16" t="n"/>
      <c r="AP212" s="16" t="n"/>
      <c r="AQ212" s="16" t="n"/>
      <c r="AR212" s="16" t="n"/>
      <c r="AS212" s="16" t="n"/>
      <c r="AT212" s="16" t="n"/>
      <c r="AU212" s="16" t="n"/>
      <c r="AV212" s="16" t="n"/>
      <c r="AW212" s="16" t="n"/>
      <c r="AX212" s="16" t="n"/>
      <c r="AY212" s="16" t="n"/>
      <c r="AZ212" s="16" t="n"/>
      <c r="BA212" s="16" t="n"/>
      <c r="BB212" s="16" t="n"/>
      <c r="BC212" s="16" t="n"/>
      <c r="BD212" s="16" t="n"/>
      <c r="BE212" s="16" t="n"/>
      <c r="BF212" s="16" t="n"/>
      <c r="BG212" s="16" t="n"/>
      <c r="BH212" s="16" t="n"/>
      <c r="BI212" s="16" t="n"/>
      <c r="BJ212" s="16" t="n"/>
      <c r="BK212" s="16" t="n"/>
      <c r="BL212" s="16" t="n"/>
      <c r="BM212" s="16" t="n"/>
    </row>
    <row r="213">
      <c r="B213" s="13">
        <f>IF($A213="","",IFERROR(INDEX(Members!$G$2:$G$251,MATCH($A213,Members!$A$2:$A$251,0))&amp;"",""))</f>
        <v/>
      </c>
      <c r="C213" s="13">
        <f>IF($A213="","",COUNTIF($F213:$BM213,"x"))</f>
        <v/>
      </c>
      <c r="D213" s="13">
        <f>IF($A213="","",COUNTIF($F213:$BM213,"x")+COUNTIF($F213:$BM213,"a"))</f>
        <v/>
      </c>
      <c r="E213" s="15">
        <f>IF($A213="","",IF($D213=0,"",$C213/$D213))</f>
        <v/>
      </c>
      <c r="F213" s="16" t="n"/>
      <c r="G213" s="16" t="n"/>
      <c r="H213" s="16" t="n"/>
      <c r="I213" s="16" t="n"/>
      <c r="J213" s="16" t="n"/>
      <c r="K213" s="16" t="n"/>
      <c r="L213" s="16" t="n"/>
      <c r="M213" s="16" t="n"/>
      <c r="N213" s="16" t="n"/>
      <c r="O213" s="16" t="n"/>
      <c r="P213" s="16" t="n"/>
      <c r="Q213" s="16" t="n"/>
      <c r="R213" s="16" t="n"/>
      <c r="S213" s="16" t="n"/>
      <c r="T213" s="16" t="n"/>
      <c r="U213" s="16" t="n"/>
      <c r="V213" s="16" t="n"/>
      <c r="W213" s="16" t="n"/>
      <c r="X213" s="16" t="n"/>
      <c r="Y213" s="16" t="n"/>
      <c r="Z213" s="16" t="n"/>
      <c r="AA213" s="16" t="n"/>
      <c r="AB213" s="16" t="n"/>
      <c r="AC213" s="16" t="n"/>
      <c r="AD213" s="16" t="n"/>
      <c r="AE213" s="16" t="n"/>
      <c r="AF213" s="16" t="n"/>
      <c r="AG213" s="16" t="n"/>
      <c r="AH213" s="16" t="n"/>
      <c r="AI213" s="16" t="n"/>
      <c r="AJ213" s="16" t="n"/>
      <c r="AK213" s="16" t="n"/>
      <c r="AL213" s="16" t="n"/>
      <c r="AM213" s="16" t="n"/>
      <c r="AN213" s="16" t="n"/>
      <c r="AO213" s="16" t="n"/>
      <c r="AP213" s="16" t="n"/>
      <c r="AQ213" s="16" t="n"/>
      <c r="AR213" s="16" t="n"/>
      <c r="AS213" s="16" t="n"/>
      <c r="AT213" s="16" t="n"/>
      <c r="AU213" s="16" t="n"/>
      <c r="AV213" s="16" t="n"/>
      <c r="AW213" s="16" t="n"/>
      <c r="AX213" s="16" t="n"/>
      <c r="AY213" s="16" t="n"/>
      <c r="AZ213" s="16" t="n"/>
      <c r="BA213" s="16" t="n"/>
      <c r="BB213" s="16" t="n"/>
      <c r="BC213" s="16" t="n"/>
      <c r="BD213" s="16" t="n"/>
      <c r="BE213" s="16" t="n"/>
      <c r="BF213" s="16" t="n"/>
      <c r="BG213" s="16" t="n"/>
      <c r="BH213" s="16" t="n"/>
      <c r="BI213" s="16" t="n"/>
      <c r="BJ213" s="16" t="n"/>
      <c r="BK213" s="16" t="n"/>
      <c r="BL213" s="16" t="n"/>
      <c r="BM213" s="16" t="n"/>
    </row>
    <row r="214">
      <c r="B214" s="13">
        <f>IF($A214="","",IFERROR(INDEX(Members!$G$2:$G$251,MATCH($A214,Members!$A$2:$A$251,0))&amp;"",""))</f>
        <v/>
      </c>
      <c r="C214" s="13">
        <f>IF($A214="","",COUNTIF($F214:$BM214,"x"))</f>
        <v/>
      </c>
      <c r="D214" s="13">
        <f>IF($A214="","",COUNTIF($F214:$BM214,"x")+COUNTIF($F214:$BM214,"a"))</f>
        <v/>
      </c>
      <c r="E214" s="15">
        <f>IF($A214="","",IF($D214=0,"",$C214/$D214))</f>
        <v/>
      </c>
      <c r="F214" s="16" t="n"/>
      <c r="G214" s="16" t="n"/>
      <c r="H214" s="16" t="n"/>
      <c r="I214" s="16" t="n"/>
      <c r="J214" s="16" t="n"/>
      <c r="K214" s="16" t="n"/>
      <c r="L214" s="16" t="n"/>
      <c r="M214" s="16" t="n"/>
      <c r="N214" s="16" t="n"/>
      <c r="O214" s="16" t="n"/>
      <c r="P214" s="16" t="n"/>
      <c r="Q214" s="16" t="n"/>
      <c r="R214" s="16" t="n"/>
      <c r="S214" s="16" t="n"/>
      <c r="T214" s="16" t="n"/>
      <c r="U214" s="16" t="n"/>
      <c r="V214" s="16" t="n"/>
      <c r="W214" s="16" t="n"/>
      <c r="X214" s="16" t="n"/>
      <c r="Y214" s="16" t="n"/>
      <c r="Z214" s="16" t="n"/>
      <c r="AA214" s="16" t="n"/>
      <c r="AB214" s="16" t="n"/>
      <c r="AC214" s="16" t="n"/>
      <c r="AD214" s="16" t="n"/>
      <c r="AE214" s="16" t="n"/>
      <c r="AF214" s="16" t="n"/>
      <c r="AG214" s="16" t="n"/>
      <c r="AH214" s="16" t="n"/>
      <c r="AI214" s="16" t="n"/>
      <c r="AJ214" s="16" t="n"/>
      <c r="AK214" s="16" t="n"/>
      <c r="AL214" s="16" t="n"/>
      <c r="AM214" s="16" t="n"/>
      <c r="AN214" s="16" t="n"/>
      <c r="AO214" s="16" t="n"/>
      <c r="AP214" s="16" t="n"/>
      <c r="AQ214" s="16" t="n"/>
      <c r="AR214" s="16" t="n"/>
      <c r="AS214" s="16" t="n"/>
      <c r="AT214" s="16" t="n"/>
      <c r="AU214" s="16" t="n"/>
      <c r="AV214" s="16" t="n"/>
      <c r="AW214" s="16" t="n"/>
      <c r="AX214" s="16" t="n"/>
      <c r="AY214" s="16" t="n"/>
      <c r="AZ214" s="16" t="n"/>
      <c r="BA214" s="16" t="n"/>
      <c r="BB214" s="16" t="n"/>
      <c r="BC214" s="16" t="n"/>
      <c r="BD214" s="16" t="n"/>
      <c r="BE214" s="16" t="n"/>
      <c r="BF214" s="16" t="n"/>
      <c r="BG214" s="16" t="n"/>
      <c r="BH214" s="16" t="n"/>
      <c r="BI214" s="16" t="n"/>
      <c r="BJ214" s="16" t="n"/>
      <c r="BK214" s="16" t="n"/>
      <c r="BL214" s="16" t="n"/>
      <c r="BM214" s="16" t="n"/>
    </row>
    <row r="215">
      <c r="B215" s="13">
        <f>IF($A215="","",IFERROR(INDEX(Members!$G$2:$G$251,MATCH($A215,Members!$A$2:$A$251,0))&amp;"",""))</f>
        <v/>
      </c>
      <c r="C215" s="13">
        <f>IF($A215="","",COUNTIF($F215:$BM215,"x"))</f>
        <v/>
      </c>
      <c r="D215" s="13">
        <f>IF($A215="","",COUNTIF($F215:$BM215,"x")+COUNTIF($F215:$BM215,"a"))</f>
        <v/>
      </c>
      <c r="E215" s="15">
        <f>IF($A215="","",IF($D215=0,"",$C215/$D215))</f>
        <v/>
      </c>
      <c r="F215" s="16" t="n"/>
      <c r="G215" s="16" t="n"/>
      <c r="H215" s="16" t="n"/>
      <c r="I215" s="16" t="n"/>
      <c r="J215" s="16" t="n"/>
      <c r="K215" s="16" t="n"/>
      <c r="L215" s="16" t="n"/>
      <c r="M215" s="16" t="n"/>
      <c r="N215" s="16" t="n"/>
      <c r="O215" s="16" t="n"/>
      <c r="P215" s="16" t="n"/>
      <c r="Q215" s="16" t="n"/>
      <c r="R215" s="16" t="n"/>
      <c r="S215" s="16" t="n"/>
      <c r="T215" s="16" t="n"/>
      <c r="U215" s="16" t="n"/>
      <c r="V215" s="16" t="n"/>
      <c r="W215" s="16" t="n"/>
      <c r="X215" s="16" t="n"/>
      <c r="Y215" s="16" t="n"/>
      <c r="Z215" s="16" t="n"/>
      <c r="AA215" s="16" t="n"/>
      <c r="AB215" s="16" t="n"/>
      <c r="AC215" s="16" t="n"/>
      <c r="AD215" s="16" t="n"/>
      <c r="AE215" s="16" t="n"/>
      <c r="AF215" s="16" t="n"/>
      <c r="AG215" s="16" t="n"/>
      <c r="AH215" s="16" t="n"/>
      <c r="AI215" s="16" t="n"/>
      <c r="AJ215" s="16" t="n"/>
      <c r="AK215" s="16" t="n"/>
      <c r="AL215" s="16" t="n"/>
      <c r="AM215" s="16" t="n"/>
      <c r="AN215" s="16" t="n"/>
      <c r="AO215" s="16" t="n"/>
      <c r="AP215" s="16" t="n"/>
      <c r="AQ215" s="16" t="n"/>
      <c r="AR215" s="16" t="n"/>
      <c r="AS215" s="16" t="n"/>
      <c r="AT215" s="16" t="n"/>
      <c r="AU215" s="16" t="n"/>
      <c r="AV215" s="16" t="n"/>
      <c r="AW215" s="16" t="n"/>
      <c r="AX215" s="16" t="n"/>
      <c r="AY215" s="16" t="n"/>
      <c r="AZ215" s="16" t="n"/>
      <c r="BA215" s="16" t="n"/>
      <c r="BB215" s="16" t="n"/>
      <c r="BC215" s="16" t="n"/>
      <c r="BD215" s="16" t="n"/>
      <c r="BE215" s="16" t="n"/>
      <c r="BF215" s="16" t="n"/>
      <c r="BG215" s="16" t="n"/>
      <c r="BH215" s="16" t="n"/>
      <c r="BI215" s="16" t="n"/>
      <c r="BJ215" s="16" t="n"/>
      <c r="BK215" s="16" t="n"/>
      <c r="BL215" s="16" t="n"/>
      <c r="BM215" s="16" t="n"/>
    </row>
    <row r="216">
      <c r="B216" s="13">
        <f>IF($A216="","",IFERROR(INDEX(Members!$G$2:$G$251,MATCH($A216,Members!$A$2:$A$251,0))&amp;"",""))</f>
        <v/>
      </c>
      <c r="C216" s="13">
        <f>IF($A216="","",COUNTIF($F216:$BM216,"x"))</f>
        <v/>
      </c>
      <c r="D216" s="13">
        <f>IF($A216="","",COUNTIF($F216:$BM216,"x")+COUNTIF($F216:$BM216,"a"))</f>
        <v/>
      </c>
      <c r="E216" s="15">
        <f>IF($A216="","",IF($D216=0,"",$C216/$D216))</f>
        <v/>
      </c>
      <c r="F216" s="16" t="n"/>
      <c r="G216" s="16" t="n"/>
      <c r="H216" s="16" t="n"/>
      <c r="I216" s="16" t="n"/>
      <c r="J216" s="16" t="n"/>
      <c r="K216" s="16" t="n"/>
      <c r="L216" s="16" t="n"/>
      <c r="M216" s="16" t="n"/>
      <c r="N216" s="16" t="n"/>
      <c r="O216" s="16" t="n"/>
      <c r="P216" s="16" t="n"/>
      <c r="Q216" s="16" t="n"/>
      <c r="R216" s="16" t="n"/>
      <c r="S216" s="16" t="n"/>
      <c r="T216" s="16" t="n"/>
      <c r="U216" s="16" t="n"/>
      <c r="V216" s="16" t="n"/>
      <c r="W216" s="16" t="n"/>
      <c r="X216" s="16" t="n"/>
      <c r="Y216" s="16" t="n"/>
      <c r="Z216" s="16" t="n"/>
      <c r="AA216" s="16" t="n"/>
      <c r="AB216" s="16" t="n"/>
      <c r="AC216" s="16" t="n"/>
      <c r="AD216" s="16" t="n"/>
      <c r="AE216" s="16" t="n"/>
      <c r="AF216" s="16" t="n"/>
      <c r="AG216" s="16" t="n"/>
      <c r="AH216" s="16" t="n"/>
      <c r="AI216" s="16" t="n"/>
      <c r="AJ216" s="16" t="n"/>
      <c r="AK216" s="16" t="n"/>
      <c r="AL216" s="16" t="n"/>
      <c r="AM216" s="16" t="n"/>
      <c r="AN216" s="16" t="n"/>
      <c r="AO216" s="16" t="n"/>
      <c r="AP216" s="16" t="n"/>
      <c r="AQ216" s="16" t="n"/>
      <c r="AR216" s="16" t="n"/>
      <c r="AS216" s="16" t="n"/>
      <c r="AT216" s="16" t="n"/>
      <c r="AU216" s="16" t="n"/>
      <c r="AV216" s="16" t="n"/>
      <c r="AW216" s="16" t="n"/>
      <c r="AX216" s="16" t="n"/>
      <c r="AY216" s="16" t="n"/>
      <c r="AZ216" s="16" t="n"/>
      <c r="BA216" s="16" t="n"/>
      <c r="BB216" s="16" t="n"/>
      <c r="BC216" s="16" t="n"/>
      <c r="BD216" s="16" t="n"/>
      <c r="BE216" s="16" t="n"/>
      <c r="BF216" s="16" t="n"/>
      <c r="BG216" s="16" t="n"/>
      <c r="BH216" s="16" t="n"/>
      <c r="BI216" s="16" t="n"/>
      <c r="BJ216" s="16" t="n"/>
      <c r="BK216" s="16" t="n"/>
      <c r="BL216" s="16" t="n"/>
      <c r="BM216" s="16" t="n"/>
    </row>
    <row r="217">
      <c r="B217" s="13">
        <f>IF($A217="","",IFERROR(INDEX(Members!$G$2:$G$251,MATCH($A217,Members!$A$2:$A$251,0))&amp;"",""))</f>
        <v/>
      </c>
      <c r="C217" s="13">
        <f>IF($A217="","",COUNTIF($F217:$BM217,"x"))</f>
        <v/>
      </c>
      <c r="D217" s="13">
        <f>IF($A217="","",COUNTIF($F217:$BM217,"x")+COUNTIF($F217:$BM217,"a"))</f>
        <v/>
      </c>
      <c r="E217" s="15">
        <f>IF($A217="","",IF($D217=0,"",$C217/$D217))</f>
        <v/>
      </c>
      <c r="F217" s="16" t="n"/>
      <c r="G217" s="16" t="n"/>
      <c r="H217" s="16" t="n"/>
      <c r="I217" s="16" t="n"/>
      <c r="J217" s="16" t="n"/>
      <c r="K217" s="16" t="n"/>
      <c r="L217" s="16" t="n"/>
      <c r="M217" s="16" t="n"/>
      <c r="N217" s="16" t="n"/>
      <c r="O217" s="16" t="n"/>
      <c r="P217" s="16" t="n"/>
      <c r="Q217" s="16" t="n"/>
      <c r="R217" s="16" t="n"/>
      <c r="S217" s="16" t="n"/>
      <c r="T217" s="16" t="n"/>
      <c r="U217" s="16" t="n"/>
      <c r="V217" s="16" t="n"/>
      <c r="W217" s="16" t="n"/>
      <c r="X217" s="16" t="n"/>
      <c r="Y217" s="16" t="n"/>
      <c r="Z217" s="16" t="n"/>
      <c r="AA217" s="16" t="n"/>
      <c r="AB217" s="16" t="n"/>
      <c r="AC217" s="16" t="n"/>
      <c r="AD217" s="16" t="n"/>
      <c r="AE217" s="16" t="n"/>
      <c r="AF217" s="16" t="n"/>
      <c r="AG217" s="16" t="n"/>
      <c r="AH217" s="16" t="n"/>
      <c r="AI217" s="16" t="n"/>
      <c r="AJ217" s="16" t="n"/>
      <c r="AK217" s="16" t="n"/>
      <c r="AL217" s="16" t="n"/>
      <c r="AM217" s="16" t="n"/>
      <c r="AN217" s="16" t="n"/>
      <c r="AO217" s="16" t="n"/>
      <c r="AP217" s="16" t="n"/>
      <c r="AQ217" s="16" t="n"/>
      <c r="AR217" s="16" t="n"/>
      <c r="AS217" s="16" t="n"/>
      <c r="AT217" s="16" t="n"/>
      <c r="AU217" s="16" t="n"/>
      <c r="AV217" s="16" t="n"/>
      <c r="AW217" s="16" t="n"/>
      <c r="AX217" s="16" t="n"/>
      <c r="AY217" s="16" t="n"/>
      <c r="AZ217" s="16" t="n"/>
      <c r="BA217" s="16" t="n"/>
      <c r="BB217" s="16" t="n"/>
      <c r="BC217" s="16" t="n"/>
      <c r="BD217" s="16" t="n"/>
      <c r="BE217" s="16" t="n"/>
      <c r="BF217" s="16" t="n"/>
      <c r="BG217" s="16" t="n"/>
      <c r="BH217" s="16" t="n"/>
      <c r="BI217" s="16" t="n"/>
      <c r="BJ217" s="16" t="n"/>
      <c r="BK217" s="16" t="n"/>
      <c r="BL217" s="16" t="n"/>
      <c r="BM217" s="16" t="n"/>
    </row>
    <row r="218">
      <c r="B218" s="13">
        <f>IF($A218="","",IFERROR(INDEX(Members!$G$2:$G$251,MATCH($A218,Members!$A$2:$A$251,0))&amp;"",""))</f>
        <v/>
      </c>
      <c r="C218" s="13">
        <f>IF($A218="","",COUNTIF($F218:$BM218,"x"))</f>
        <v/>
      </c>
      <c r="D218" s="13">
        <f>IF($A218="","",COUNTIF($F218:$BM218,"x")+COUNTIF($F218:$BM218,"a"))</f>
        <v/>
      </c>
      <c r="E218" s="15">
        <f>IF($A218="","",IF($D218=0,"",$C218/$D218))</f>
        <v/>
      </c>
      <c r="F218" s="16" t="n"/>
      <c r="G218" s="16" t="n"/>
      <c r="H218" s="16" t="n"/>
      <c r="I218" s="16" t="n"/>
      <c r="J218" s="16" t="n"/>
      <c r="K218" s="16" t="n"/>
      <c r="L218" s="16" t="n"/>
      <c r="M218" s="16" t="n"/>
      <c r="N218" s="16" t="n"/>
      <c r="O218" s="16" t="n"/>
      <c r="P218" s="16" t="n"/>
      <c r="Q218" s="16" t="n"/>
      <c r="R218" s="16" t="n"/>
      <c r="S218" s="16" t="n"/>
      <c r="T218" s="16" t="n"/>
      <c r="U218" s="16" t="n"/>
      <c r="V218" s="16" t="n"/>
      <c r="W218" s="16" t="n"/>
      <c r="X218" s="16" t="n"/>
      <c r="Y218" s="16" t="n"/>
      <c r="Z218" s="16" t="n"/>
      <c r="AA218" s="16" t="n"/>
      <c r="AB218" s="16" t="n"/>
      <c r="AC218" s="16" t="n"/>
      <c r="AD218" s="16" t="n"/>
      <c r="AE218" s="16" t="n"/>
      <c r="AF218" s="16" t="n"/>
      <c r="AG218" s="16" t="n"/>
      <c r="AH218" s="16" t="n"/>
      <c r="AI218" s="16" t="n"/>
      <c r="AJ218" s="16" t="n"/>
      <c r="AK218" s="16" t="n"/>
      <c r="AL218" s="16" t="n"/>
      <c r="AM218" s="16" t="n"/>
      <c r="AN218" s="16" t="n"/>
      <c r="AO218" s="16" t="n"/>
      <c r="AP218" s="16" t="n"/>
      <c r="AQ218" s="16" t="n"/>
      <c r="AR218" s="16" t="n"/>
      <c r="AS218" s="16" t="n"/>
      <c r="AT218" s="16" t="n"/>
      <c r="AU218" s="16" t="n"/>
      <c r="AV218" s="16" t="n"/>
      <c r="AW218" s="16" t="n"/>
      <c r="AX218" s="16" t="n"/>
      <c r="AY218" s="16" t="n"/>
      <c r="AZ218" s="16" t="n"/>
      <c r="BA218" s="16" t="n"/>
      <c r="BB218" s="16" t="n"/>
      <c r="BC218" s="16" t="n"/>
      <c r="BD218" s="16" t="n"/>
      <c r="BE218" s="16" t="n"/>
      <c r="BF218" s="16" t="n"/>
      <c r="BG218" s="16" t="n"/>
      <c r="BH218" s="16" t="n"/>
      <c r="BI218" s="16" t="n"/>
      <c r="BJ218" s="16" t="n"/>
      <c r="BK218" s="16" t="n"/>
      <c r="BL218" s="16" t="n"/>
      <c r="BM218" s="16" t="n"/>
    </row>
    <row r="219">
      <c r="B219" s="13">
        <f>IF($A219="","",IFERROR(INDEX(Members!$G$2:$G$251,MATCH($A219,Members!$A$2:$A$251,0))&amp;"",""))</f>
        <v/>
      </c>
      <c r="C219" s="13">
        <f>IF($A219="","",COUNTIF($F219:$BM219,"x"))</f>
        <v/>
      </c>
      <c r="D219" s="13">
        <f>IF($A219="","",COUNTIF($F219:$BM219,"x")+COUNTIF($F219:$BM219,"a"))</f>
        <v/>
      </c>
      <c r="E219" s="15">
        <f>IF($A219="","",IF($D219=0,"",$C219/$D219))</f>
        <v/>
      </c>
      <c r="F219" s="16" t="n"/>
      <c r="G219" s="16" t="n"/>
      <c r="H219" s="16" t="n"/>
      <c r="I219" s="16" t="n"/>
      <c r="J219" s="16" t="n"/>
      <c r="K219" s="16" t="n"/>
      <c r="L219" s="16" t="n"/>
      <c r="M219" s="16" t="n"/>
      <c r="N219" s="16" t="n"/>
      <c r="O219" s="16" t="n"/>
      <c r="P219" s="16" t="n"/>
      <c r="Q219" s="16" t="n"/>
      <c r="R219" s="16" t="n"/>
      <c r="S219" s="16" t="n"/>
      <c r="T219" s="16" t="n"/>
      <c r="U219" s="16" t="n"/>
      <c r="V219" s="16" t="n"/>
      <c r="W219" s="16" t="n"/>
      <c r="X219" s="16" t="n"/>
      <c r="Y219" s="16" t="n"/>
      <c r="Z219" s="16" t="n"/>
      <c r="AA219" s="16" t="n"/>
      <c r="AB219" s="16" t="n"/>
      <c r="AC219" s="16" t="n"/>
      <c r="AD219" s="16" t="n"/>
      <c r="AE219" s="16" t="n"/>
      <c r="AF219" s="16" t="n"/>
      <c r="AG219" s="16" t="n"/>
      <c r="AH219" s="16" t="n"/>
      <c r="AI219" s="16" t="n"/>
      <c r="AJ219" s="16" t="n"/>
      <c r="AK219" s="16" t="n"/>
      <c r="AL219" s="16" t="n"/>
      <c r="AM219" s="16" t="n"/>
      <c r="AN219" s="16" t="n"/>
      <c r="AO219" s="16" t="n"/>
      <c r="AP219" s="16" t="n"/>
      <c r="AQ219" s="16" t="n"/>
      <c r="AR219" s="16" t="n"/>
      <c r="AS219" s="16" t="n"/>
      <c r="AT219" s="16" t="n"/>
      <c r="AU219" s="16" t="n"/>
      <c r="AV219" s="16" t="n"/>
      <c r="AW219" s="16" t="n"/>
      <c r="AX219" s="16" t="n"/>
      <c r="AY219" s="16" t="n"/>
      <c r="AZ219" s="16" t="n"/>
      <c r="BA219" s="16" t="n"/>
      <c r="BB219" s="16" t="n"/>
      <c r="BC219" s="16" t="n"/>
      <c r="BD219" s="16" t="n"/>
      <c r="BE219" s="16" t="n"/>
      <c r="BF219" s="16" t="n"/>
      <c r="BG219" s="16" t="n"/>
      <c r="BH219" s="16" t="n"/>
      <c r="BI219" s="16" t="n"/>
      <c r="BJ219" s="16" t="n"/>
      <c r="BK219" s="16" t="n"/>
      <c r="BL219" s="16" t="n"/>
      <c r="BM219" s="16" t="n"/>
    </row>
    <row r="220">
      <c r="B220" s="13">
        <f>IF($A220="","",IFERROR(INDEX(Members!$G$2:$G$251,MATCH($A220,Members!$A$2:$A$251,0))&amp;"",""))</f>
        <v/>
      </c>
      <c r="C220" s="13">
        <f>IF($A220="","",COUNTIF($F220:$BM220,"x"))</f>
        <v/>
      </c>
      <c r="D220" s="13">
        <f>IF($A220="","",COUNTIF($F220:$BM220,"x")+COUNTIF($F220:$BM220,"a"))</f>
        <v/>
      </c>
      <c r="E220" s="15">
        <f>IF($A220="","",IF($D220=0,"",$C220/$D220))</f>
        <v/>
      </c>
      <c r="F220" s="16" t="n"/>
      <c r="G220" s="16" t="n"/>
      <c r="H220" s="16" t="n"/>
      <c r="I220" s="16" t="n"/>
      <c r="J220" s="16" t="n"/>
      <c r="K220" s="16" t="n"/>
      <c r="L220" s="16" t="n"/>
      <c r="M220" s="16" t="n"/>
      <c r="N220" s="16" t="n"/>
      <c r="O220" s="16" t="n"/>
      <c r="P220" s="16" t="n"/>
      <c r="Q220" s="16" t="n"/>
      <c r="R220" s="16" t="n"/>
      <c r="S220" s="16" t="n"/>
      <c r="T220" s="16" t="n"/>
      <c r="U220" s="16" t="n"/>
      <c r="V220" s="16" t="n"/>
      <c r="W220" s="16" t="n"/>
      <c r="X220" s="16" t="n"/>
      <c r="Y220" s="16" t="n"/>
      <c r="Z220" s="16" t="n"/>
      <c r="AA220" s="16" t="n"/>
      <c r="AB220" s="16" t="n"/>
      <c r="AC220" s="16" t="n"/>
      <c r="AD220" s="16" t="n"/>
      <c r="AE220" s="16" t="n"/>
      <c r="AF220" s="16" t="n"/>
      <c r="AG220" s="16" t="n"/>
      <c r="AH220" s="16" t="n"/>
      <c r="AI220" s="16" t="n"/>
      <c r="AJ220" s="16" t="n"/>
      <c r="AK220" s="16" t="n"/>
      <c r="AL220" s="16" t="n"/>
      <c r="AM220" s="16" t="n"/>
      <c r="AN220" s="16" t="n"/>
      <c r="AO220" s="16" t="n"/>
      <c r="AP220" s="16" t="n"/>
      <c r="AQ220" s="16" t="n"/>
      <c r="AR220" s="16" t="n"/>
      <c r="AS220" s="16" t="n"/>
      <c r="AT220" s="16" t="n"/>
      <c r="AU220" s="16" t="n"/>
      <c r="AV220" s="16" t="n"/>
      <c r="AW220" s="16" t="n"/>
      <c r="AX220" s="16" t="n"/>
      <c r="AY220" s="16" t="n"/>
      <c r="AZ220" s="16" t="n"/>
      <c r="BA220" s="16" t="n"/>
      <c r="BB220" s="16" t="n"/>
      <c r="BC220" s="16" t="n"/>
      <c r="BD220" s="16" t="n"/>
      <c r="BE220" s="16" t="n"/>
      <c r="BF220" s="16" t="n"/>
      <c r="BG220" s="16" t="n"/>
      <c r="BH220" s="16" t="n"/>
      <c r="BI220" s="16" t="n"/>
      <c r="BJ220" s="16" t="n"/>
      <c r="BK220" s="16" t="n"/>
      <c r="BL220" s="16" t="n"/>
      <c r="BM220" s="16" t="n"/>
    </row>
    <row r="221">
      <c r="B221" s="13">
        <f>IF($A221="","",IFERROR(INDEX(Members!$G$2:$G$251,MATCH($A221,Members!$A$2:$A$251,0))&amp;"",""))</f>
        <v/>
      </c>
      <c r="C221" s="13">
        <f>IF($A221="","",COUNTIF($F221:$BM221,"x"))</f>
        <v/>
      </c>
      <c r="D221" s="13">
        <f>IF($A221="","",COUNTIF($F221:$BM221,"x")+COUNTIF($F221:$BM221,"a"))</f>
        <v/>
      </c>
      <c r="E221" s="15">
        <f>IF($A221="","",IF($D221=0,"",$C221/$D221))</f>
        <v/>
      </c>
      <c r="F221" s="16" t="n"/>
      <c r="G221" s="16" t="n"/>
      <c r="H221" s="16" t="n"/>
      <c r="I221" s="16" t="n"/>
      <c r="J221" s="16" t="n"/>
      <c r="K221" s="16" t="n"/>
      <c r="L221" s="16" t="n"/>
      <c r="M221" s="16" t="n"/>
      <c r="N221" s="16" t="n"/>
      <c r="O221" s="16" t="n"/>
      <c r="P221" s="16" t="n"/>
      <c r="Q221" s="16" t="n"/>
      <c r="R221" s="16" t="n"/>
      <c r="S221" s="16" t="n"/>
      <c r="T221" s="16" t="n"/>
      <c r="U221" s="16" t="n"/>
      <c r="V221" s="16" t="n"/>
      <c r="W221" s="16" t="n"/>
      <c r="X221" s="16" t="n"/>
      <c r="Y221" s="16" t="n"/>
      <c r="Z221" s="16" t="n"/>
      <c r="AA221" s="16" t="n"/>
      <c r="AB221" s="16" t="n"/>
      <c r="AC221" s="16" t="n"/>
      <c r="AD221" s="16" t="n"/>
      <c r="AE221" s="16" t="n"/>
      <c r="AF221" s="16" t="n"/>
      <c r="AG221" s="16" t="n"/>
      <c r="AH221" s="16" t="n"/>
      <c r="AI221" s="16" t="n"/>
      <c r="AJ221" s="16" t="n"/>
      <c r="AK221" s="16" t="n"/>
      <c r="AL221" s="16" t="n"/>
      <c r="AM221" s="16" t="n"/>
      <c r="AN221" s="16" t="n"/>
      <c r="AO221" s="16" t="n"/>
      <c r="AP221" s="16" t="n"/>
      <c r="AQ221" s="16" t="n"/>
      <c r="AR221" s="16" t="n"/>
      <c r="AS221" s="16" t="n"/>
      <c r="AT221" s="16" t="n"/>
      <c r="AU221" s="16" t="n"/>
      <c r="AV221" s="16" t="n"/>
      <c r="AW221" s="16" t="n"/>
      <c r="AX221" s="16" t="n"/>
      <c r="AY221" s="16" t="n"/>
      <c r="AZ221" s="16" t="n"/>
      <c r="BA221" s="16" t="n"/>
      <c r="BB221" s="16" t="n"/>
      <c r="BC221" s="16" t="n"/>
      <c r="BD221" s="16" t="n"/>
      <c r="BE221" s="16" t="n"/>
      <c r="BF221" s="16" t="n"/>
      <c r="BG221" s="16" t="n"/>
      <c r="BH221" s="16" t="n"/>
      <c r="BI221" s="16" t="n"/>
      <c r="BJ221" s="16" t="n"/>
      <c r="BK221" s="16" t="n"/>
      <c r="BL221" s="16" t="n"/>
      <c r="BM221" s="16" t="n"/>
    </row>
    <row r="222">
      <c r="B222" s="13">
        <f>IF($A222="","",IFERROR(INDEX(Members!$G$2:$G$251,MATCH($A222,Members!$A$2:$A$251,0))&amp;"",""))</f>
        <v/>
      </c>
      <c r="C222" s="13">
        <f>IF($A222="","",COUNTIF($F222:$BM222,"x"))</f>
        <v/>
      </c>
      <c r="D222" s="13">
        <f>IF($A222="","",COUNTIF($F222:$BM222,"x")+COUNTIF($F222:$BM222,"a"))</f>
        <v/>
      </c>
      <c r="E222" s="15">
        <f>IF($A222="","",IF($D222=0,"",$C222/$D222))</f>
        <v/>
      </c>
      <c r="F222" s="16" t="n"/>
      <c r="G222" s="16" t="n"/>
      <c r="H222" s="16" t="n"/>
      <c r="I222" s="16" t="n"/>
      <c r="J222" s="16" t="n"/>
      <c r="K222" s="16" t="n"/>
      <c r="L222" s="16" t="n"/>
      <c r="M222" s="16" t="n"/>
      <c r="N222" s="16" t="n"/>
      <c r="O222" s="16" t="n"/>
      <c r="P222" s="16" t="n"/>
      <c r="Q222" s="16" t="n"/>
      <c r="R222" s="16" t="n"/>
      <c r="S222" s="16" t="n"/>
      <c r="T222" s="16" t="n"/>
      <c r="U222" s="16" t="n"/>
      <c r="V222" s="16" t="n"/>
      <c r="W222" s="16" t="n"/>
      <c r="X222" s="16" t="n"/>
      <c r="Y222" s="16" t="n"/>
      <c r="Z222" s="16" t="n"/>
      <c r="AA222" s="16" t="n"/>
      <c r="AB222" s="16" t="n"/>
      <c r="AC222" s="16" t="n"/>
      <c r="AD222" s="16" t="n"/>
      <c r="AE222" s="16" t="n"/>
      <c r="AF222" s="16" t="n"/>
      <c r="AG222" s="16" t="n"/>
      <c r="AH222" s="16" t="n"/>
      <c r="AI222" s="16" t="n"/>
      <c r="AJ222" s="16" t="n"/>
      <c r="AK222" s="16" t="n"/>
      <c r="AL222" s="16" t="n"/>
      <c r="AM222" s="16" t="n"/>
      <c r="AN222" s="16" t="n"/>
      <c r="AO222" s="16" t="n"/>
      <c r="AP222" s="16" t="n"/>
      <c r="AQ222" s="16" t="n"/>
      <c r="AR222" s="16" t="n"/>
      <c r="AS222" s="16" t="n"/>
      <c r="AT222" s="16" t="n"/>
      <c r="AU222" s="16" t="n"/>
      <c r="AV222" s="16" t="n"/>
      <c r="AW222" s="16" t="n"/>
      <c r="AX222" s="16" t="n"/>
      <c r="AY222" s="16" t="n"/>
      <c r="AZ222" s="16" t="n"/>
      <c r="BA222" s="16" t="n"/>
      <c r="BB222" s="16" t="n"/>
      <c r="BC222" s="16" t="n"/>
      <c r="BD222" s="16" t="n"/>
      <c r="BE222" s="16" t="n"/>
      <c r="BF222" s="16" t="n"/>
      <c r="BG222" s="16" t="n"/>
      <c r="BH222" s="16" t="n"/>
      <c r="BI222" s="16" t="n"/>
      <c r="BJ222" s="16" t="n"/>
      <c r="BK222" s="16" t="n"/>
      <c r="BL222" s="16" t="n"/>
      <c r="BM222" s="16" t="n"/>
    </row>
    <row r="223">
      <c r="B223" s="13">
        <f>IF($A223="","",IFERROR(INDEX(Members!$G$2:$G$251,MATCH($A223,Members!$A$2:$A$251,0))&amp;"",""))</f>
        <v/>
      </c>
      <c r="C223" s="13">
        <f>IF($A223="","",COUNTIF($F223:$BM223,"x"))</f>
        <v/>
      </c>
      <c r="D223" s="13">
        <f>IF($A223="","",COUNTIF($F223:$BM223,"x")+COUNTIF($F223:$BM223,"a"))</f>
        <v/>
      </c>
      <c r="E223" s="15">
        <f>IF($A223="","",IF($D223=0,"",$C223/$D223))</f>
        <v/>
      </c>
      <c r="F223" s="16" t="n"/>
      <c r="G223" s="16" t="n"/>
      <c r="H223" s="16" t="n"/>
      <c r="I223" s="16" t="n"/>
      <c r="J223" s="16" t="n"/>
      <c r="K223" s="16" t="n"/>
      <c r="L223" s="16" t="n"/>
      <c r="M223" s="16" t="n"/>
      <c r="N223" s="16" t="n"/>
      <c r="O223" s="16" t="n"/>
      <c r="P223" s="16" t="n"/>
      <c r="Q223" s="16" t="n"/>
      <c r="R223" s="16" t="n"/>
      <c r="S223" s="16" t="n"/>
      <c r="T223" s="16" t="n"/>
      <c r="U223" s="16" t="n"/>
      <c r="V223" s="16" t="n"/>
      <c r="W223" s="16" t="n"/>
      <c r="X223" s="16" t="n"/>
      <c r="Y223" s="16" t="n"/>
      <c r="Z223" s="16" t="n"/>
      <c r="AA223" s="16" t="n"/>
      <c r="AB223" s="16" t="n"/>
      <c r="AC223" s="16" t="n"/>
      <c r="AD223" s="16" t="n"/>
      <c r="AE223" s="16" t="n"/>
      <c r="AF223" s="16" t="n"/>
      <c r="AG223" s="16" t="n"/>
      <c r="AH223" s="16" t="n"/>
      <c r="AI223" s="16" t="n"/>
      <c r="AJ223" s="16" t="n"/>
      <c r="AK223" s="16" t="n"/>
      <c r="AL223" s="16" t="n"/>
      <c r="AM223" s="16" t="n"/>
      <c r="AN223" s="16" t="n"/>
      <c r="AO223" s="16" t="n"/>
      <c r="AP223" s="16" t="n"/>
      <c r="AQ223" s="16" t="n"/>
      <c r="AR223" s="16" t="n"/>
      <c r="AS223" s="16" t="n"/>
      <c r="AT223" s="16" t="n"/>
      <c r="AU223" s="16" t="n"/>
      <c r="AV223" s="16" t="n"/>
      <c r="AW223" s="16" t="n"/>
      <c r="AX223" s="16" t="n"/>
      <c r="AY223" s="16" t="n"/>
      <c r="AZ223" s="16" t="n"/>
      <c r="BA223" s="16" t="n"/>
      <c r="BB223" s="16" t="n"/>
      <c r="BC223" s="16" t="n"/>
      <c r="BD223" s="16" t="n"/>
      <c r="BE223" s="16" t="n"/>
      <c r="BF223" s="16" t="n"/>
      <c r="BG223" s="16" t="n"/>
      <c r="BH223" s="16" t="n"/>
      <c r="BI223" s="16" t="n"/>
      <c r="BJ223" s="16" t="n"/>
      <c r="BK223" s="16" t="n"/>
      <c r="BL223" s="16" t="n"/>
      <c r="BM223" s="16" t="n"/>
    </row>
    <row r="224">
      <c r="B224" s="13">
        <f>IF($A224="","",IFERROR(INDEX(Members!$G$2:$G$251,MATCH($A224,Members!$A$2:$A$251,0))&amp;"",""))</f>
        <v/>
      </c>
      <c r="C224" s="13">
        <f>IF($A224="","",COUNTIF($F224:$BM224,"x"))</f>
        <v/>
      </c>
      <c r="D224" s="13">
        <f>IF($A224="","",COUNTIF($F224:$BM224,"x")+COUNTIF($F224:$BM224,"a"))</f>
        <v/>
      </c>
      <c r="E224" s="15">
        <f>IF($A224="","",IF($D224=0,"",$C224/$D224))</f>
        <v/>
      </c>
      <c r="F224" s="16" t="n"/>
      <c r="G224" s="16" t="n"/>
      <c r="H224" s="16" t="n"/>
      <c r="I224" s="16" t="n"/>
      <c r="J224" s="16" t="n"/>
      <c r="K224" s="16" t="n"/>
      <c r="L224" s="16" t="n"/>
      <c r="M224" s="16" t="n"/>
      <c r="N224" s="16" t="n"/>
      <c r="O224" s="16" t="n"/>
      <c r="P224" s="16" t="n"/>
      <c r="Q224" s="16" t="n"/>
      <c r="R224" s="16" t="n"/>
      <c r="S224" s="16" t="n"/>
      <c r="T224" s="16" t="n"/>
      <c r="U224" s="16" t="n"/>
      <c r="V224" s="16" t="n"/>
      <c r="W224" s="16" t="n"/>
      <c r="X224" s="16" t="n"/>
      <c r="Y224" s="16" t="n"/>
      <c r="Z224" s="16" t="n"/>
      <c r="AA224" s="16" t="n"/>
      <c r="AB224" s="16" t="n"/>
      <c r="AC224" s="16" t="n"/>
      <c r="AD224" s="16" t="n"/>
      <c r="AE224" s="16" t="n"/>
      <c r="AF224" s="16" t="n"/>
      <c r="AG224" s="16" t="n"/>
      <c r="AH224" s="16" t="n"/>
      <c r="AI224" s="16" t="n"/>
      <c r="AJ224" s="16" t="n"/>
      <c r="AK224" s="16" t="n"/>
      <c r="AL224" s="16" t="n"/>
      <c r="AM224" s="16" t="n"/>
      <c r="AN224" s="16" t="n"/>
      <c r="AO224" s="16" t="n"/>
      <c r="AP224" s="16" t="n"/>
      <c r="AQ224" s="16" t="n"/>
      <c r="AR224" s="16" t="n"/>
      <c r="AS224" s="16" t="n"/>
      <c r="AT224" s="16" t="n"/>
      <c r="AU224" s="16" t="n"/>
      <c r="AV224" s="16" t="n"/>
      <c r="AW224" s="16" t="n"/>
      <c r="AX224" s="16" t="n"/>
      <c r="AY224" s="16" t="n"/>
      <c r="AZ224" s="16" t="n"/>
      <c r="BA224" s="16" t="n"/>
      <c r="BB224" s="16" t="n"/>
      <c r="BC224" s="16" t="n"/>
      <c r="BD224" s="16" t="n"/>
      <c r="BE224" s="16" t="n"/>
      <c r="BF224" s="16" t="n"/>
      <c r="BG224" s="16" t="n"/>
      <c r="BH224" s="16" t="n"/>
      <c r="BI224" s="16" t="n"/>
      <c r="BJ224" s="16" t="n"/>
      <c r="BK224" s="16" t="n"/>
      <c r="BL224" s="16" t="n"/>
      <c r="BM224" s="16" t="n"/>
    </row>
    <row r="225">
      <c r="B225" s="13">
        <f>IF($A225="","",IFERROR(INDEX(Members!$G$2:$G$251,MATCH($A225,Members!$A$2:$A$251,0))&amp;"",""))</f>
        <v/>
      </c>
      <c r="C225" s="13">
        <f>IF($A225="","",COUNTIF($F225:$BM225,"x"))</f>
        <v/>
      </c>
      <c r="D225" s="13">
        <f>IF($A225="","",COUNTIF($F225:$BM225,"x")+COUNTIF($F225:$BM225,"a"))</f>
        <v/>
      </c>
      <c r="E225" s="15">
        <f>IF($A225="","",IF($D225=0,"",$C225/$D225))</f>
        <v/>
      </c>
      <c r="F225" s="16" t="n"/>
      <c r="G225" s="16" t="n"/>
      <c r="H225" s="16" t="n"/>
      <c r="I225" s="16" t="n"/>
      <c r="J225" s="16" t="n"/>
      <c r="K225" s="16" t="n"/>
      <c r="L225" s="16" t="n"/>
      <c r="M225" s="16" t="n"/>
      <c r="N225" s="16" t="n"/>
      <c r="O225" s="16" t="n"/>
      <c r="P225" s="16" t="n"/>
      <c r="Q225" s="16" t="n"/>
      <c r="R225" s="16" t="n"/>
      <c r="S225" s="16" t="n"/>
      <c r="T225" s="16" t="n"/>
      <c r="U225" s="16" t="n"/>
      <c r="V225" s="16" t="n"/>
      <c r="W225" s="16" t="n"/>
      <c r="X225" s="16" t="n"/>
      <c r="Y225" s="16" t="n"/>
      <c r="Z225" s="16" t="n"/>
      <c r="AA225" s="16" t="n"/>
      <c r="AB225" s="16" t="n"/>
      <c r="AC225" s="16" t="n"/>
      <c r="AD225" s="16" t="n"/>
      <c r="AE225" s="16" t="n"/>
      <c r="AF225" s="16" t="n"/>
      <c r="AG225" s="16" t="n"/>
      <c r="AH225" s="16" t="n"/>
      <c r="AI225" s="16" t="n"/>
      <c r="AJ225" s="16" t="n"/>
      <c r="AK225" s="16" t="n"/>
      <c r="AL225" s="16" t="n"/>
      <c r="AM225" s="16" t="n"/>
      <c r="AN225" s="16" t="n"/>
      <c r="AO225" s="16" t="n"/>
      <c r="AP225" s="16" t="n"/>
      <c r="AQ225" s="16" t="n"/>
      <c r="AR225" s="16" t="n"/>
      <c r="AS225" s="16" t="n"/>
      <c r="AT225" s="16" t="n"/>
      <c r="AU225" s="16" t="n"/>
      <c r="AV225" s="16" t="n"/>
      <c r="AW225" s="16" t="n"/>
      <c r="AX225" s="16" t="n"/>
      <c r="AY225" s="16" t="n"/>
      <c r="AZ225" s="16" t="n"/>
      <c r="BA225" s="16" t="n"/>
      <c r="BB225" s="16" t="n"/>
      <c r="BC225" s="16" t="n"/>
      <c r="BD225" s="16" t="n"/>
      <c r="BE225" s="16" t="n"/>
      <c r="BF225" s="16" t="n"/>
      <c r="BG225" s="16" t="n"/>
      <c r="BH225" s="16" t="n"/>
      <c r="BI225" s="16" t="n"/>
      <c r="BJ225" s="16" t="n"/>
      <c r="BK225" s="16" t="n"/>
      <c r="BL225" s="16" t="n"/>
      <c r="BM225" s="16" t="n"/>
    </row>
    <row r="226">
      <c r="B226" s="13">
        <f>IF($A226="","",IFERROR(INDEX(Members!$G$2:$G$251,MATCH($A226,Members!$A$2:$A$251,0))&amp;"",""))</f>
        <v/>
      </c>
      <c r="C226" s="13">
        <f>IF($A226="","",COUNTIF($F226:$BM226,"x"))</f>
        <v/>
      </c>
      <c r="D226" s="13">
        <f>IF($A226="","",COUNTIF($F226:$BM226,"x")+COUNTIF($F226:$BM226,"a"))</f>
        <v/>
      </c>
      <c r="E226" s="15">
        <f>IF($A226="","",IF($D226=0,"",$C226/$D226))</f>
        <v/>
      </c>
      <c r="F226" s="16" t="n"/>
      <c r="G226" s="16" t="n"/>
      <c r="H226" s="16" t="n"/>
      <c r="I226" s="16" t="n"/>
      <c r="J226" s="16" t="n"/>
      <c r="K226" s="16" t="n"/>
      <c r="L226" s="16" t="n"/>
      <c r="M226" s="16" t="n"/>
      <c r="N226" s="16" t="n"/>
      <c r="O226" s="16" t="n"/>
      <c r="P226" s="16" t="n"/>
      <c r="Q226" s="16" t="n"/>
      <c r="R226" s="16" t="n"/>
      <c r="S226" s="16" t="n"/>
      <c r="T226" s="16" t="n"/>
      <c r="U226" s="16" t="n"/>
      <c r="V226" s="16" t="n"/>
      <c r="W226" s="16" t="n"/>
      <c r="X226" s="16" t="n"/>
      <c r="Y226" s="16" t="n"/>
      <c r="Z226" s="16" t="n"/>
      <c r="AA226" s="16" t="n"/>
      <c r="AB226" s="16" t="n"/>
      <c r="AC226" s="16" t="n"/>
      <c r="AD226" s="16" t="n"/>
      <c r="AE226" s="16" t="n"/>
      <c r="AF226" s="16" t="n"/>
      <c r="AG226" s="16" t="n"/>
      <c r="AH226" s="16" t="n"/>
      <c r="AI226" s="16" t="n"/>
      <c r="AJ226" s="16" t="n"/>
      <c r="AK226" s="16" t="n"/>
      <c r="AL226" s="16" t="n"/>
      <c r="AM226" s="16" t="n"/>
      <c r="AN226" s="16" t="n"/>
      <c r="AO226" s="16" t="n"/>
      <c r="AP226" s="16" t="n"/>
      <c r="AQ226" s="16" t="n"/>
      <c r="AR226" s="16" t="n"/>
      <c r="AS226" s="16" t="n"/>
      <c r="AT226" s="16" t="n"/>
      <c r="AU226" s="16" t="n"/>
      <c r="AV226" s="16" t="n"/>
      <c r="AW226" s="16" t="n"/>
      <c r="AX226" s="16" t="n"/>
      <c r="AY226" s="16" t="n"/>
      <c r="AZ226" s="16" t="n"/>
      <c r="BA226" s="16" t="n"/>
      <c r="BB226" s="16" t="n"/>
      <c r="BC226" s="16" t="n"/>
      <c r="BD226" s="16" t="n"/>
      <c r="BE226" s="16" t="n"/>
      <c r="BF226" s="16" t="n"/>
      <c r="BG226" s="16" t="n"/>
      <c r="BH226" s="16" t="n"/>
      <c r="BI226" s="16" t="n"/>
      <c r="BJ226" s="16" t="n"/>
      <c r="BK226" s="16" t="n"/>
      <c r="BL226" s="16" t="n"/>
      <c r="BM226" s="16" t="n"/>
    </row>
    <row r="227">
      <c r="B227" s="13">
        <f>IF($A227="","",IFERROR(INDEX(Members!$G$2:$G$251,MATCH($A227,Members!$A$2:$A$251,0))&amp;"",""))</f>
        <v/>
      </c>
      <c r="C227" s="13">
        <f>IF($A227="","",COUNTIF($F227:$BM227,"x"))</f>
        <v/>
      </c>
      <c r="D227" s="13">
        <f>IF($A227="","",COUNTIF($F227:$BM227,"x")+COUNTIF($F227:$BM227,"a"))</f>
        <v/>
      </c>
      <c r="E227" s="15">
        <f>IF($A227="","",IF($D227=0,"",$C227/$D227))</f>
        <v/>
      </c>
      <c r="F227" s="16" t="n"/>
      <c r="G227" s="16" t="n"/>
      <c r="H227" s="16" t="n"/>
      <c r="I227" s="16" t="n"/>
      <c r="J227" s="16" t="n"/>
      <c r="K227" s="16" t="n"/>
      <c r="L227" s="16" t="n"/>
      <c r="M227" s="16" t="n"/>
      <c r="N227" s="16" t="n"/>
      <c r="O227" s="16" t="n"/>
      <c r="P227" s="16" t="n"/>
      <c r="Q227" s="16" t="n"/>
      <c r="R227" s="16" t="n"/>
      <c r="S227" s="16" t="n"/>
      <c r="T227" s="16" t="n"/>
      <c r="U227" s="16" t="n"/>
      <c r="V227" s="16" t="n"/>
      <c r="W227" s="16" t="n"/>
      <c r="X227" s="16" t="n"/>
      <c r="Y227" s="16" t="n"/>
      <c r="Z227" s="16" t="n"/>
      <c r="AA227" s="16" t="n"/>
      <c r="AB227" s="16" t="n"/>
      <c r="AC227" s="16" t="n"/>
      <c r="AD227" s="16" t="n"/>
      <c r="AE227" s="16" t="n"/>
      <c r="AF227" s="16" t="n"/>
      <c r="AG227" s="16" t="n"/>
      <c r="AH227" s="16" t="n"/>
      <c r="AI227" s="16" t="n"/>
      <c r="AJ227" s="16" t="n"/>
      <c r="AK227" s="16" t="n"/>
      <c r="AL227" s="16" t="n"/>
      <c r="AM227" s="16" t="n"/>
      <c r="AN227" s="16" t="n"/>
      <c r="AO227" s="16" t="n"/>
      <c r="AP227" s="16" t="n"/>
      <c r="AQ227" s="16" t="n"/>
      <c r="AR227" s="16" t="n"/>
      <c r="AS227" s="16" t="n"/>
      <c r="AT227" s="16" t="n"/>
      <c r="AU227" s="16" t="n"/>
      <c r="AV227" s="16" t="n"/>
      <c r="AW227" s="16" t="n"/>
      <c r="AX227" s="16" t="n"/>
      <c r="AY227" s="16" t="n"/>
      <c r="AZ227" s="16" t="n"/>
      <c r="BA227" s="16" t="n"/>
      <c r="BB227" s="16" t="n"/>
      <c r="BC227" s="16" t="n"/>
      <c r="BD227" s="16" t="n"/>
      <c r="BE227" s="16" t="n"/>
      <c r="BF227" s="16" t="n"/>
      <c r="BG227" s="16" t="n"/>
      <c r="BH227" s="16" t="n"/>
      <c r="BI227" s="16" t="n"/>
      <c r="BJ227" s="16" t="n"/>
      <c r="BK227" s="16" t="n"/>
      <c r="BL227" s="16" t="n"/>
      <c r="BM227" s="16" t="n"/>
    </row>
    <row r="228">
      <c r="B228" s="13">
        <f>IF($A228="","",IFERROR(INDEX(Members!$G$2:$G$251,MATCH($A228,Members!$A$2:$A$251,0))&amp;"",""))</f>
        <v/>
      </c>
      <c r="C228" s="13">
        <f>IF($A228="","",COUNTIF($F228:$BM228,"x"))</f>
        <v/>
      </c>
      <c r="D228" s="13">
        <f>IF($A228="","",COUNTIF($F228:$BM228,"x")+COUNTIF($F228:$BM228,"a"))</f>
        <v/>
      </c>
      <c r="E228" s="15">
        <f>IF($A228="","",IF($D228=0,"",$C228/$D228))</f>
        <v/>
      </c>
      <c r="F228" s="16" t="n"/>
      <c r="G228" s="16" t="n"/>
      <c r="H228" s="16" t="n"/>
      <c r="I228" s="16" t="n"/>
      <c r="J228" s="16" t="n"/>
      <c r="K228" s="16" t="n"/>
      <c r="L228" s="16" t="n"/>
      <c r="M228" s="16" t="n"/>
      <c r="N228" s="16" t="n"/>
      <c r="O228" s="16" t="n"/>
      <c r="P228" s="16" t="n"/>
      <c r="Q228" s="16" t="n"/>
      <c r="R228" s="16" t="n"/>
      <c r="S228" s="16" t="n"/>
      <c r="T228" s="16" t="n"/>
      <c r="U228" s="16" t="n"/>
      <c r="V228" s="16" t="n"/>
      <c r="W228" s="16" t="n"/>
      <c r="X228" s="16" t="n"/>
      <c r="Y228" s="16" t="n"/>
      <c r="Z228" s="16" t="n"/>
      <c r="AA228" s="16" t="n"/>
      <c r="AB228" s="16" t="n"/>
      <c r="AC228" s="16" t="n"/>
      <c r="AD228" s="16" t="n"/>
      <c r="AE228" s="16" t="n"/>
      <c r="AF228" s="16" t="n"/>
      <c r="AG228" s="16" t="n"/>
      <c r="AH228" s="16" t="n"/>
      <c r="AI228" s="16" t="n"/>
      <c r="AJ228" s="16" t="n"/>
      <c r="AK228" s="16" t="n"/>
      <c r="AL228" s="16" t="n"/>
      <c r="AM228" s="16" t="n"/>
      <c r="AN228" s="16" t="n"/>
      <c r="AO228" s="16" t="n"/>
      <c r="AP228" s="16" t="n"/>
      <c r="AQ228" s="16" t="n"/>
      <c r="AR228" s="16" t="n"/>
      <c r="AS228" s="16" t="n"/>
      <c r="AT228" s="16" t="n"/>
      <c r="AU228" s="16" t="n"/>
      <c r="AV228" s="16" t="n"/>
      <c r="AW228" s="16" t="n"/>
      <c r="AX228" s="16" t="n"/>
      <c r="AY228" s="16" t="n"/>
      <c r="AZ228" s="16" t="n"/>
      <c r="BA228" s="16" t="n"/>
      <c r="BB228" s="16" t="n"/>
      <c r="BC228" s="16" t="n"/>
      <c r="BD228" s="16" t="n"/>
      <c r="BE228" s="16" t="n"/>
      <c r="BF228" s="16" t="n"/>
      <c r="BG228" s="16" t="n"/>
      <c r="BH228" s="16" t="n"/>
      <c r="BI228" s="16" t="n"/>
      <c r="BJ228" s="16" t="n"/>
      <c r="BK228" s="16" t="n"/>
      <c r="BL228" s="16" t="n"/>
      <c r="BM228" s="16" t="n"/>
    </row>
    <row r="229">
      <c r="B229" s="13">
        <f>IF($A229="","",IFERROR(INDEX(Members!$G$2:$G$251,MATCH($A229,Members!$A$2:$A$251,0))&amp;"",""))</f>
        <v/>
      </c>
      <c r="C229" s="13">
        <f>IF($A229="","",COUNTIF($F229:$BM229,"x"))</f>
        <v/>
      </c>
      <c r="D229" s="13">
        <f>IF($A229="","",COUNTIF($F229:$BM229,"x")+COUNTIF($F229:$BM229,"a"))</f>
        <v/>
      </c>
      <c r="E229" s="15">
        <f>IF($A229="","",IF($D229=0,"",$C229/$D229))</f>
        <v/>
      </c>
      <c r="F229" s="16" t="n"/>
      <c r="G229" s="16" t="n"/>
      <c r="H229" s="16" t="n"/>
      <c r="I229" s="16" t="n"/>
      <c r="J229" s="16" t="n"/>
      <c r="K229" s="16" t="n"/>
      <c r="L229" s="16" t="n"/>
      <c r="M229" s="16" t="n"/>
      <c r="N229" s="16" t="n"/>
      <c r="O229" s="16" t="n"/>
      <c r="P229" s="16" t="n"/>
      <c r="Q229" s="16" t="n"/>
      <c r="R229" s="16" t="n"/>
      <c r="S229" s="16" t="n"/>
      <c r="T229" s="16" t="n"/>
      <c r="U229" s="16" t="n"/>
      <c r="V229" s="16" t="n"/>
      <c r="W229" s="16" t="n"/>
      <c r="X229" s="16" t="n"/>
      <c r="Y229" s="16" t="n"/>
      <c r="Z229" s="16" t="n"/>
      <c r="AA229" s="16" t="n"/>
      <c r="AB229" s="16" t="n"/>
      <c r="AC229" s="16" t="n"/>
      <c r="AD229" s="16" t="n"/>
      <c r="AE229" s="16" t="n"/>
      <c r="AF229" s="16" t="n"/>
      <c r="AG229" s="16" t="n"/>
      <c r="AH229" s="16" t="n"/>
      <c r="AI229" s="16" t="n"/>
      <c r="AJ229" s="16" t="n"/>
      <c r="AK229" s="16" t="n"/>
      <c r="AL229" s="16" t="n"/>
      <c r="AM229" s="16" t="n"/>
      <c r="AN229" s="16" t="n"/>
      <c r="AO229" s="16" t="n"/>
      <c r="AP229" s="16" t="n"/>
      <c r="AQ229" s="16" t="n"/>
      <c r="AR229" s="16" t="n"/>
      <c r="AS229" s="16" t="n"/>
      <c r="AT229" s="16" t="n"/>
      <c r="AU229" s="16" t="n"/>
      <c r="AV229" s="16" t="n"/>
      <c r="AW229" s="16" t="n"/>
      <c r="AX229" s="16" t="n"/>
      <c r="AY229" s="16" t="n"/>
      <c r="AZ229" s="16" t="n"/>
      <c r="BA229" s="16" t="n"/>
      <c r="BB229" s="16" t="n"/>
      <c r="BC229" s="16" t="n"/>
      <c r="BD229" s="16" t="n"/>
      <c r="BE229" s="16" t="n"/>
      <c r="BF229" s="16" t="n"/>
      <c r="BG229" s="16" t="n"/>
      <c r="BH229" s="16" t="n"/>
      <c r="BI229" s="16" t="n"/>
      <c r="BJ229" s="16" t="n"/>
      <c r="BK229" s="16" t="n"/>
      <c r="BL229" s="16" t="n"/>
      <c r="BM229" s="16" t="n"/>
    </row>
    <row r="230">
      <c r="B230" s="13">
        <f>IF($A230="","",IFERROR(INDEX(Members!$G$2:$G$251,MATCH($A230,Members!$A$2:$A$251,0))&amp;"",""))</f>
        <v/>
      </c>
      <c r="C230" s="13">
        <f>IF($A230="","",COUNTIF($F230:$BM230,"x"))</f>
        <v/>
      </c>
      <c r="D230" s="13">
        <f>IF($A230="","",COUNTIF($F230:$BM230,"x")+COUNTIF($F230:$BM230,"a"))</f>
        <v/>
      </c>
      <c r="E230" s="15">
        <f>IF($A230="","",IF($D230=0,"",$C230/$D230))</f>
        <v/>
      </c>
      <c r="F230" s="16" t="n"/>
      <c r="G230" s="16" t="n"/>
      <c r="H230" s="16" t="n"/>
      <c r="I230" s="16" t="n"/>
      <c r="J230" s="16" t="n"/>
      <c r="K230" s="16" t="n"/>
      <c r="L230" s="16" t="n"/>
      <c r="M230" s="16" t="n"/>
      <c r="N230" s="16" t="n"/>
      <c r="O230" s="16" t="n"/>
      <c r="P230" s="16" t="n"/>
      <c r="Q230" s="16" t="n"/>
      <c r="R230" s="16" t="n"/>
      <c r="S230" s="16" t="n"/>
      <c r="T230" s="16" t="n"/>
      <c r="U230" s="16" t="n"/>
      <c r="V230" s="16" t="n"/>
      <c r="W230" s="16" t="n"/>
      <c r="X230" s="16" t="n"/>
      <c r="Y230" s="16" t="n"/>
      <c r="Z230" s="16" t="n"/>
      <c r="AA230" s="16" t="n"/>
      <c r="AB230" s="16" t="n"/>
      <c r="AC230" s="16" t="n"/>
      <c r="AD230" s="16" t="n"/>
      <c r="AE230" s="16" t="n"/>
      <c r="AF230" s="16" t="n"/>
      <c r="AG230" s="16" t="n"/>
      <c r="AH230" s="16" t="n"/>
      <c r="AI230" s="16" t="n"/>
      <c r="AJ230" s="16" t="n"/>
      <c r="AK230" s="16" t="n"/>
      <c r="AL230" s="16" t="n"/>
      <c r="AM230" s="16" t="n"/>
      <c r="AN230" s="16" t="n"/>
      <c r="AO230" s="16" t="n"/>
      <c r="AP230" s="16" t="n"/>
      <c r="AQ230" s="16" t="n"/>
      <c r="AR230" s="16" t="n"/>
      <c r="AS230" s="16" t="n"/>
      <c r="AT230" s="16" t="n"/>
      <c r="AU230" s="16" t="n"/>
      <c r="AV230" s="16" t="n"/>
      <c r="AW230" s="16" t="n"/>
      <c r="AX230" s="16" t="n"/>
      <c r="AY230" s="16" t="n"/>
      <c r="AZ230" s="16" t="n"/>
      <c r="BA230" s="16" t="n"/>
      <c r="BB230" s="16" t="n"/>
      <c r="BC230" s="16" t="n"/>
      <c r="BD230" s="16" t="n"/>
      <c r="BE230" s="16" t="n"/>
      <c r="BF230" s="16" t="n"/>
      <c r="BG230" s="16" t="n"/>
      <c r="BH230" s="16" t="n"/>
      <c r="BI230" s="16" t="n"/>
      <c r="BJ230" s="16" t="n"/>
      <c r="BK230" s="16" t="n"/>
      <c r="BL230" s="16" t="n"/>
      <c r="BM230" s="16" t="n"/>
    </row>
    <row r="231">
      <c r="B231" s="13">
        <f>IF($A231="","",IFERROR(INDEX(Members!$G$2:$G$251,MATCH($A231,Members!$A$2:$A$251,0))&amp;"",""))</f>
        <v/>
      </c>
      <c r="C231" s="13">
        <f>IF($A231="","",COUNTIF($F231:$BM231,"x"))</f>
        <v/>
      </c>
      <c r="D231" s="13">
        <f>IF($A231="","",COUNTIF($F231:$BM231,"x")+COUNTIF($F231:$BM231,"a"))</f>
        <v/>
      </c>
      <c r="E231" s="15">
        <f>IF($A231="","",IF($D231=0,"",$C231/$D231))</f>
        <v/>
      </c>
      <c r="F231" s="16" t="n"/>
      <c r="G231" s="16" t="n"/>
      <c r="H231" s="16" t="n"/>
      <c r="I231" s="16" t="n"/>
      <c r="J231" s="16" t="n"/>
      <c r="K231" s="16" t="n"/>
      <c r="L231" s="16" t="n"/>
      <c r="M231" s="16" t="n"/>
      <c r="N231" s="16" t="n"/>
      <c r="O231" s="16" t="n"/>
      <c r="P231" s="16" t="n"/>
      <c r="Q231" s="16" t="n"/>
      <c r="R231" s="16" t="n"/>
      <c r="S231" s="16" t="n"/>
      <c r="T231" s="16" t="n"/>
      <c r="U231" s="16" t="n"/>
      <c r="V231" s="16" t="n"/>
      <c r="W231" s="16" t="n"/>
      <c r="X231" s="16" t="n"/>
      <c r="Y231" s="16" t="n"/>
      <c r="Z231" s="16" t="n"/>
      <c r="AA231" s="16" t="n"/>
      <c r="AB231" s="16" t="n"/>
      <c r="AC231" s="16" t="n"/>
      <c r="AD231" s="16" t="n"/>
      <c r="AE231" s="16" t="n"/>
      <c r="AF231" s="16" t="n"/>
      <c r="AG231" s="16" t="n"/>
      <c r="AH231" s="16" t="n"/>
      <c r="AI231" s="16" t="n"/>
      <c r="AJ231" s="16" t="n"/>
      <c r="AK231" s="16" t="n"/>
      <c r="AL231" s="16" t="n"/>
      <c r="AM231" s="16" t="n"/>
      <c r="AN231" s="16" t="n"/>
      <c r="AO231" s="16" t="n"/>
      <c r="AP231" s="16" t="n"/>
      <c r="AQ231" s="16" t="n"/>
      <c r="AR231" s="16" t="n"/>
      <c r="AS231" s="16" t="n"/>
      <c r="AT231" s="16" t="n"/>
      <c r="AU231" s="16" t="n"/>
      <c r="AV231" s="16" t="n"/>
      <c r="AW231" s="16" t="n"/>
      <c r="AX231" s="16" t="n"/>
      <c r="AY231" s="16" t="n"/>
      <c r="AZ231" s="16" t="n"/>
      <c r="BA231" s="16" t="n"/>
      <c r="BB231" s="16" t="n"/>
      <c r="BC231" s="16" t="n"/>
      <c r="BD231" s="16" t="n"/>
      <c r="BE231" s="16" t="n"/>
      <c r="BF231" s="16" t="n"/>
      <c r="BG231" s="16" t="n"/>
      <c r="BH231" s="16" t="n"/>
      <c r="BI231" s="16" t="n"/>
      <c r="BJ231" s="16" t="n"/>
      <c r="BK231" s="16" t="n"/>
      <c r="BL231" s="16" t="n"/>
      <c r="BM231" s="16" t="n"/>
    </row>
    <row r="232">
      <c r="B232" s="13">
        <f>IF($A232="","",IFERROR(INDEX(Members!$G$2:$G$251,MATCH($A232,Members!$A$2:$A$251,0))&amp;"",""))</f>
        <v/>
      </c>
      <c r="C232" s="13">
        <f>IF($A232="","",COUNTIF($F232:$BM232,"x"))</f>
        <v/>
      </c>
      <c r="D232" s="13">
        <f>IF($A232="","",COUNTIF($F232:$BM232,"x")+COUNTIF($F232:$BM232,"a"))</f>
        <v/>
      </c>
      <c r="E232" s="15">
        <f>IF($A232="","",IF($D232=0,"",$C232/$D232))</f>
        <v/>
      </c>
      <c r="F232" s="16" t="n"/>
      <c r="G232" s="16" t="n"/>
      <c r="H232" s="16" t="n"/>
      <c r="I232" s="16" t="n"/>
      <c r="J232" s="16" t="n"/>
      <c r="K232" s="16" t="n"/>
      <c r="L232" s="16" t="n"/>
      <c r="M232" s="16" t="n"/>
      <c r="N232" s="16" t="n"/>
      <c r="O232" s="16" t="n"/>
      <c r="P232" s="16" t="n"/>
      <c r="Q232" s="16" t="n"/>
      <c r="R232" s="16" t="n"/>
      <c r="S232" s="16" t="n"/>
      <c r="T232" s="16" t="n"/>
      <c r="U232" s="16" t="n"/>
      <c r="V232" s="16" t="n"/>
      <c r="W232" s="16" t="n"/>
      <c r="X232" s="16" t="n"/>
      <c r="Y232" s="16" t="n"/>
      <c r="Z232" s="16" t="n"/>
      <c r="AA232" s="16" t="n"/>
      <c r="AB232" s="16" t="n"/>
      <c r="AC232" s="16" t="n"/>
      <c r="AD232" s="16" t="n"/>
      <c r="AE232" s="16" t="n"/>
      <c r="AF232" s="16" t="n"/>
      <c r="AG232" s="16" t="n"/>
      <c r="AH232" s="16" t="n"/>
      <c r="AI232" s="16" t="n"/>
      <c r="AJ232" s="16" t="n"/>
      <c r="AK232" s="16" t="n"/>
      <c r="AL232" s="16" t="n"/>
      <c r="AM232" s="16" t="n"/>
      <c r="AN232" s="16" t="n"/>
      <c r="AO232" s="16" t="n"/>
      <c r="AP232" s="16" t="n"/>
      <c r="AQ232" s="16" t="n"/>
      <c r="AR232" s="16" t="n"/>
      <c r="AS232" s="16" t="n"/>
      <c r="AT232" s="16" t="n"/>
      <c r="AU232" s="16" t="n"/>
      <c r="AV232" s="16" t="n"/>
      <c r="AW232" s="16" t="n"/>
      <c r="AX232" s="16" t="n"/>
      <c r="AY232" s="16" t="n"/>
      <c r="AZ232" s="16" t="n"/>
      <c r="BA232" s="16" t="n"/>
      <c r="BB232" s="16" t="n"/>
      <c r="BC232" s="16" t="n"/>
      <c r="BD232" s="16" t="n"/>
      <c r="BE232" s="16" t="n"/>
      <c r="BF232" s="16" t="n"/>
      <c r="BG232" s="16" t="n"/>
      <c r="BH232" s="16" t="n"/>
      <c r="BI232" s="16" t="n"/>
      <c r="BJ232" s="16" t="n"/>
      <c r="BK232" s="16" t="n"/>
      <c r="BL232" s="16" t="n"/>
      <c r="BM232" s="16" t="n"/>
    </row>
    <row r="233">
      <c r="B233" s="13">
        <f>IF($A233="","",IFERROR(INDEX(Members!$G$2:$G$251,MATCH($A233,Members!$A$2:$A$251,0))&amp;"",""))</f>
        <v/>
      </c>
      <c r="C233" s="13">
        <f>IF($A233="","",COUNTIF($F233:$BM233,"x"))</f>
        <v/>
      </c>
      <c r="D233" s="13">
        <f>IF($A233="","",COUNTIF($F233:$BM233,"x")+COUNTIF($F233:$BM233,"a"))</f>
        <v/>
      </c>
      <c r="E233" s="15">
        <f>IF($A233="","",IF($D233=0,"",$C233/$D233))</f>
        <v/>
      </c>
      <c r="F233" s="16" t="n"/>
      <c r="G233" s="16" t="n"/>
      <c r="H233" s="16" t="n"/>
      <c r="I233" s="16" t="n"/>
      <c r="J233" s="16" t="n"/>
      <c r="K233" s="16" t="n"/>
      <c r="L233" s="16" t="n"/>
      <c r="M233" s="16" t="n"/>
      <c r="N233" s="16" t="n"/>
      <c r="O233" s="16" t="n"/>
      <c r="P233" s="16" t="n"/>
      <c r="Q233" s="16" t="n"/>
      <c r="R233" s="16" t="n"/>
      <c r="S233" s="16" t="n"/>
      <c r="T233" s="16" t="n"/>
      <c r="U233" s="16" t="n"/>
      <c r="V233" s="16" t="n"/>
      <c r="W233" s="16" t="n"/>
      <c r="X233" s="16" t="n"/>
      <c r="Y233" s="16" t="n"/>
      <c r="Z233" s="16" t="n"/>
      <c r="AA233" s="16" t="n"/>
      <c r="AB233" s="16" t="n"/>
      <c r="AC233" s="16" t="n"/>
      <c r="AD233" s="16" t="n"/>
      <c r="AE233" s="16" t="n"/>
      <c r="AF233" s="16" t="n"/>
      <c r="AG233" s="16" t="n"/>
      <c r="AH233" s="16" t="n"/>
      <c r="AI233" s="16" t="n"/>
      <c r="AJ233" s="16" t="n"/>
      <c r="AK233" s="16" t="n"/>
      <c r="AL233" s="16" t="n"/>
      <c r="AM233" s="16" t="n"/>
      <c r="AN233" s="16" t="n"/>
      <c r="AO233" s="16" t="n"/>
      <c r="AP233" s="16" t="n"/>
      <c r="AQ233" s="16" t="n"/>
      <c r="AR233" s="16" t="n"/>
      <c r="AS233" s="16" t="n"/>
      <c r="AT233" s="16" t="n"/>
      <c r="AU233" s="16" t="n"/>
      <c r="AV233" s="16" t="n"/>
      <c r="AW233" s="16" t="n"/>
      <c r="AX233" s="16" t="n"/>
      <c r="AY233" s="16" t="n"/>
      <c r="AZ233" s="16" t="n"/>
      <c r="BA233" s="16" t="n"/>
      <c r="BB233" s="16" t="n"/>
      <c r="BC233" s="16" t="n"/>
      <c r="BD233" s="16" t="n"/>
      <c r="BE233" s="16" t="n"/>
      <c r="BF233" s="16" t="n"/>
      <c r="BG233" s="16" t="n"/>
      <c r="BH233" s="16" t="n"/>
      <c r="BI233" s="16" t="n"/>
      <c r="BJ233" s="16" t="n"/>
      <c r="BK233" s="16" t="n"/>
      <c r="BL233" s="16" t="n"/>
      <c r="BM233" s="16" t="n"/>
    </row>
    <row r="234">
      <c r="B234" s="13">
        <f>IF($A234="","",IFERROR(INDEX(Members!$G$2:$G$251,MATCH($A234,Members!$A$2:$A$251,0))&amp;"",""))</f>
        <v/>
      </c>
      <c r="C234" s="13">
        <f>IF($A234="","",COUNTIF($F234:$BM234,"x"))</f>
        <v/>
      </c>
      <c r="D234" s="13">
        <f>IF($A234="","",COUNTIF($F234:$BM234,"x")+COUNTIF($F234:$BM234,"a"))</f>
        <v/>
      </c>
      <c r="E234" s="15">
        <f>IF($A234="","",IF($D234=0,"",$C234/$D234))</f>
        <v/>
      </c>
      <c r="F234" s="16" t="n"/>
      <c r="G234" s="16" t="n"/>
      <c r="H234" s="16" t="n"/>
      <c r="I234" s="16" t="n"/>
      <c r="J234" s="16" t="n"/>
      <c r="K234" s="16" t="n"/>
      <c r="L234" s="16" t="n"/>
      <c r="M234" s="16" t="n"/>
      <c r="N234" s="16" t="n"/>
      <c r="O234" s="16" t="n"/>
      <c r="P234" s="16" t="n"/>
      <c r="Q234" s="16" t="n"/>
      <c r="R234" s="16" t="n"/>
      <c r="S234" s="16" t="n"/>
      <c r="T234" s="16" t="n"/>
      <c r="U234" s="16" t="n"/>
      <c r="V234" s="16" t="n"/>
      <c r="W234" s="16" t="n"/>
      <c r="X234" s="16" t="n"/>
      <c r="Y234" s="16" t="n"/>
      <c r="Z234" s="16" t="n"/>
      <c r="AA234" s="16" t="n"/>
      <c r="AB234" s="16" t="n"/>
      <c r="AC234" s="16" t="n"/>
      <c r="AD234" s="16" t="n"/>
      <c r="AE234" s="16" t="n"/>
      <c r="AF234" s="16" t="n"/>
      <c r="AG234" s="16" t="n"/>
      <c r="AH234" s="16" t="n"/>
      <c r="AI234" s="16" t="n"/>
      <c r="AJ234" s="16" t="n"/>
      <c r="AK234" s="16" t="n"/>
      <c r="AL234" s="16" t="n"/>
      <c r="AM234" s="16" t="n"/>
      <c r="AN234" s="16" t="n"/>
      <c r="AO234" s="16" t="n"/>
      <c r="AP234" s="16" t="n"/>
      <c r="AQ234" s="16" t="n"/>
      <c r="AR234" s="16" t="n"/>
      <c r="AS234" s="16" t="n"/>
      <c r="AT234" s="16" t="n"/>
      <c r="AU234" s="16" t="n"/>
      <c r="AV234" s="16" t="n"/>
      <c r="AW234" s="16" t="n"/>
      <c r="AX234" s="16" t="n"/>
      <c r="AY234" s="16" t="n"/>
      <c r="AZ234" s="16" t="n"/>
      <c r="BA234" s="16" t="n"/>
      <c r="BB234" s="16" t="n"/>
      <c r="BC234" s="16" t="n"/>
      <c r="BD234" s="16" t="n"/>
      <c r="BE234" s="16" t="n"/>
      <c r="BF234" s="16" t="n"/>
      <c r="BG234" s="16" t="n"/>
      <c r="BH234" s="16" t="n"/>
      <c r="BI234" s="16" t="n"/>
      <c r="BJ234" s="16" t="n"/>
      <c r="BK234" s="16" t="n"/>
      <c r="BL234" s="16" t="n"/>
      <c r="BM234" s="16" t="n"/>
    </row>
    <row r="235">
      <c r="B235" s="13">
        <f>IF($A235="","",IFERROR(INDEX(Members!$G$2:$G$251,MATCH($A235,Members!$A$2:$A$251,0))&amp;"",""))</f>
        <v/>
      </c>
      <c r="C235" s="13">
        <f>IF($A235="","",COUNTIF($F235:$BM235,"x"))</f>
        <v/>
      </c>
      <c r="D235" s="13">
        <f>IF($A235="","",COUNTIF($F235:$BM235,"x")+COUNTIF($F235:$BM235,"a"))</f>
        <v/>
      </c>
      <c r="E235" s="15">
        <f>IF($A235="","",IF($D235=0,"",$C235/$D235))</f>
        <v/>
      </c>
      <c r="F235" s="16" t="n"/>
      <c r="G235" s="16" t="n"/>
      <c r="H235" s="16" t="n"/>
      <c r="I235" s="16" t="n"/>
      <c r="J235" s="16" t="n"/>
      <c r="K235" s="16" t="n"/>
      <c r="L235" s="16" t="n"/>
      <c r="M235" s="16" t="n"/>
      <c r="N235" s="16" t="n"/>
      <c r="O235" s="16" t="n"/>
      <c r="P235" s="16" t="n"/>
      <c r="Q235" s="16" t="n"/>
      <c r="R235" s="16" t="n"/>
      <c r="S235" s="16" t="n"/>
      <c r="T235" s="16" t="n"/>
      <c r="U235" s="16" t="n"/>
      <c r="V235" s="16" t="n"/>
      <c r="W235" s="16" t="n"/>
      <c r="X235" s="16" t="n"/>
      <c r="Y235" s="16" t="n"/>
      <c r="Z235" s="16" t="n"/>
      <c r="AA235" s="16" t="n"/>
      <c r="AB235" s="16" t="n"/>
      <c r="AC235" s="16" t="n"/>
      <c r="AD235" s="16" t="n"/>
      <c r="AE235" s="16" t="n"/>
      <c r="AF235" s="16" t="n"/>
      <c r="AG235" s="16" t="n"/>
      <c r="AH235" s="16" t="n"/>
      <c r="AI235" s="16" t="n"/>
      <c r="AJ235" s="16" t="n"/>
      <c r="AK235" s="16" t="n"/>
      <c r="AL235" s="16" t="n"/>
      <c r="AM235" s="16" t="n"/>
      <c r="AN235" s="16" t="n"/>
      <c r="AO235" s="16" t="n"/>
      <c r="AP235" s="16" t="n"/>
      <c r="AQ235" s="16" t="n"/>
      <c r="AR235" s="16" t="n"/>
      <c r="AS235" s="16" t="n"/>
      <c r="AT235" s="16" t="n"/>
      <c r="AU235" s="16" t="n"/>
      <c r="AV235" s="16" t="n"/>
      <c r="AW235" s="16" t="n"/>
      <c r="AX235" s="16" t="n"/>
      <c r="AY235" s="16" t="n"/>
      <c r="AZ235" s="16" t="n"/>
      <c r="BA235" s="16" t="n"/>
      <c r="BB235" s="16" t="n"/>
      <c r="BC235" s="16" t="n"/>
      <c r="BD235" s="16" t="n"/>
      <c r="BE235" s="16" t="n"/>
      <c r="BF235" s="16" t="n"/>
      <c r="BG235" s="16" t="n"/>
      <c r="BH235" s="16" t="n"/>
      <c r="BI235" s="16" t="n"/>
      <c r="BJ235" s="16" t="n"/>
      <c r="BK235" s="16" t="n"/>
      <c r="BL235" s="16" t="n"/>
      <c r="BM235" s="16" t="n"/>
    </row>
    <row r="236">
      <c r="B236" s="13">
        <f>IF($A236="","",IFERROR(INDEX(Members!$G$2:$G$251,MATCH($A236,Members!$A$2:$A$251,0))&amp;"",""))</f>
        <v/>
      </c>
      <c r="C236" s="13">
        <f>IF($A236="","",COUNTIF($F236:$BM236,"x"))</f>
        <v/>
      </c>
      <c r="D236" s="13">
        <f>IF($A236="","",COUNTIF($F236:$BM236,"x")+COUNTIF($F236:$BM236,"a"))</f>
        <v/>
      </c>
      <c r="E236" s="15">
        <f>IF($A236="","",IF($D236=0,"",$C236/$D236))</f>
        <v/>
      </c>
      <c r="F236" s="16" t="n"/>
      <c r="G236" s="16" t="n"/>
      <c r="H236" s="16" t="n"/>
      <c r="I236" s="16" t="n"/>
      <c r="J236" s="16" t="n"/>
      <c r="K236" s="16" t="n"/>
      <c r="L236" s="16" t="n"/>
      <c r="M236" s="16" t="n"/>
      <c r="N236" s="16" t="n"/>
      <c r="O236" s="16" t="n"/>
      <c r="P236" s="16" t="n"/>
      <c r="Q236" s="16" t="n"/>
      <c r="R236" s="16" t="n"/>
      <c r="S236" s="16" t="n"/>
      <c r="T236" s="16" t="n"/>
      <c r="U236" s="16" t="n"/>
      <c r="V236" s="16" t="n"/>
      <c r="W236" s="16" t="n"/>
      <c r="X236" s="16" t="n"/>
      <c r="Y236" s="16" t="n"/>
      <c r="Z236" s="16" t="n"/>
      <c r="AA236" s="16" t="n"/>
      <c r="AB236" s="16" t="n"/>
      <c r="AC236" s="16" t="n"/>
      <c r="AD236" s="16" t="n"/>
      <c r="AE236" s="16" t="n"/>
      <c r="AF236" s="16" t="n"/>
      <c r="AG236" s="16" t="n"/>
      <c r="AH236" s="16" t="n"/>
      <c r="AI236" s="16" t="n"/>
      <c r="AJ236" s="16" t="n"/>
      <c r="AK236" s="16" t="n"/>
      <c r="AL236" s="16" t="n"/>
      <c r="AM236" s="16" t="n"/>
      <c r="AN236" s="16" t="n"/>
      <c r="AO236" s="16" t="n"/>
      <c r="AP236" s="16" t="n"/>
      <c r="AQ236" s="16" t="n"/>
      <c r="AR236" s="16" t="n"/>
      <c r="AS236" s="16" t="n"/>
      <c r="AT236" s="16" t="n"/>
      <c r="AU236" s="16" t="n"/>
      <c r="AV236" s="16" t="n"/>
      <c r="AW236" s="16" t="n"/>
      <c r="AX236" s="16" t="n"/>
      <c r="AY236" s="16" t="n"/>
      <c r="AZ236" s="16" t="n"/>
      <c r="BA236" s="16" t="n"/>
      <c r="BB236" s="16" t="n"/>
      <c r="BC236" s="16" t="n"/>
      <c r="BD236" s="16" t="n"/>
      <c r="BE236" s="16" t="n"/>
      <c r="BF236" s="16" t="n"/>
      <c r="BG236" s="16" t="n"/>
      <c r="BH236" s="16" t="n"/>
      <c r="BI236" s="16" t="n"/>
      <c r="BJ236" s="16" t="n"/>
      <c r="BK236" s="16" t="n"/>
      <c r="BL236" s="16" t="n"/>
      <c r="BM236" s="16" t="n"/>
    </row>
    <row r="237">
      <c r="B237" s="13">
        <f>IF($A237="","",IFERROR(INDEX(Members!$G$2:$G$251,MATCH($A237,Members!$A$2:$A$251,0))&amp;"",""))</f>
        <v/>
      </c>
      <c r="C237" s="13">
        <f>IF($A237="","",COUNTIF($F237:$BM237,"x"))</f>
        <v/>
      </c>
      <c r="D237" s="13">
        <f>IF($A237="","",COUNTIF($F237:$BM237,"x")+COUNTIF($F237:$BM237,"a"))</f>
        <v/>
      </c>
      <c r="E237" s="15">
        <f>IF($A237="","",IF($D237=0,"",$C237/$D237))</f>
        <v/>
      </c>
      <c r="F237" s="16" t="n"/>
      <c r="G237" s="16" t="n"/>
      <c r="H237" s="16" t="n"/>
      <c r="I237" s="16" t="n"/>
      <c r="J237" s="16" t="n"/>
      <c r="K237" s="16" t="n"/>
      <c r="L237" s="16" t="n"/>
      <c r="M237" s="16" t="n"/>
      <c r="N237" s="16" t="n"/>
      <c r="O237" s="16" t="n"/>
      <c r="P237" s="16" t="n"/>
      <c r="Q237" s="16" t="n"/>
      <c r="R237" s="16" t="n"/>
      <c r="S237" s="16" t="n"/>
      <c r="T237" s="16" t="n"/>
      <c r="U237" s="16" t="n"/>
      <c r="V237" s="16" t="n"/>
      <c r="W237" s="16" t="n"/>
      <c r="X237" s="16" t="n"/>
      <c r="Y237" s="16" t="n"/>
      <c r="Z237" s="16" t="n"/>
      <c r="AA237" s="16" t="n"/>
      <c r="AB237" s="16" t="n"/>
      <c r="AC237" s="16" t="n"/>
      <c r="AD237" s="16" t="n"/>
      <c r="AE237" s="16" t="n"/>
      <c r="AF237" s="16" t="n"/>
      <c r="AG237" s="16" t="n"/>
      <c r="AH237" s="16" t="n"/>
      <c r="AI237" s="16" t="n"/>
      <c r="AJ237" s="16" t="n"/>
      <c r="AK237" s="16" t="n"/>
      <c r="AL237" s="16" t="n"/>
      <c r="AM237" s="16" t="n"/>
      <c r="AN237" s="16" t="n"/>
      <c r="AO237" s="16" t="n"/>
      <c r="AP237" s="16" t="n"/>
      <c r="AQ237" s="16" t="n"/>
      <c r="AR237" s="16" t="n"/>
      <c r="AS237" s="16" t="n"/>
      <c r="AT237" s="16" t="n"/>
      <c r="AU237" s="16" t="n"/>
      <c r="AV237" s="16" t="n"/>
      <c r="AW237" s="16" t="n"/>
      <c r="AX237" s="16" t="n"/>
      <c r="AY237" s="16" t="n"/>
      <c r="AZ237" s="16" t="n"/>
      <c r="BA237" s="16" t="n"/>
      <c r="BB237" s="16" t="n"/>
      <c r="BC237" s="16" t="n"/>
      <c r="BD237" s="16" t="n"/>
      <c r="BE237" s="16" t="n"/>
      <c r="BF237" s="16" t="n"/>
      <c r="BG237" s="16" t="n"/>
      <c r="BH237" s="16" t="n"/>
      <c r="BI237" s="16" t="n"/>
      <c r="BJ237" s="16" t="n"/>
      <c r="BK237" s="16" t="n"/>
      <c r="BL237" s="16" t="n"/>
      <c r="BM237" s="16" t="n"/>
    </row>
    <row r="238">
      <c r="B238" s="13">
        <f>IF($A238="","",IFERROR(INDEX(Members!$G$2:$G$251,MATCH($A238,Members!$A$2:$A$251,0))&amp;"",""))</f>
        <v/>
      </c>
      <c r="C238" s="13">
        <f>IF($A238="","",COUNTIF($F238:$BM238,"x"))</f>
        <v/>
      </c>
      <c r="D238" s="13">
        <f>IF($A238="","",COUNTIF($F238:$BM238,"x")+COUNTIF($F238:$BM238,"a"))</f>
        <v/>
      </c>
      <c r="E238" s="15">
        <f>IF($A238="","",IF($D238=0,"",$C238/$D238))</f>
        <v/>
      </c>
      <c r="F238" s="16" t="n"/>
      <c r="G238" s="16" t="n"/>
      <c r="H238" s="16" t="n"/>
      <c r="I238" s="16" t="n"/>
      <c r="J238" s="16" t="n"/>
      <c r="K238" s="16" t="n"/>
      <c r="L238" s="16" t="n"/>
      <c r="M238" s="16" t="n"/>
      <c r="N238" s="16" t="n"/>
      <c r="O238" s="16" t="n"/>
      <c r="P238" s="16" t="n"/>
      <c r="Q238" s="16" t="n"/>
      <c r="R238" s="16" t="n"/>
      <c r="S238" s="16" t="n"/>
      <c r="T238" s="16" t="n"/>
      <c r="U238" s="16" t="n"/>
      <c r="V238" s="16" t="n"/>
      <c r="W238" s="16" t="n"/>
      <c r="X238" s="16" t="n"/>
      <c r="Y238" s="16" t="n"/>
      <c r="Z238" s="16" t="n"/>
      <c r="AA238" s="16" t="n"/>
      <c r="AB238" s="16" t="n"/>
      <c r="AC238" s="16" t="n"/>
      <c r="AD238" s="16" t="n"/>
      <c r="AE238" s="16" t="n"/>
      <c r="AF238" s="16" t="n"/>
      <c r="AG238" s="16" t="n"/>
      <c r="AH238" s="16" t="n"/>
      <c r="AI238" s="16" t="n"/>
      <c r="AJ238" s="16" t="n"/>
      <c r="AK238" s="16" t="n"/>
      <c r="AL238" s="16" t="n"/>
      <c r="AM238" s="16" t="n"/>
      <c r="AN238" s="16" t="n"/>
      <c r="AO238" s="16" t="n"/>
      <c r="AP238" s="16" t="n"/>
      <c r="AQ238" s="16" t="n"/>
      <c r="AR238" s="16" t="n"/>
      <c r="AS238" s="16" t="n"/>
      <c r="AT238" s="16" t="n"/>
      <c r="AU238" s="16" t="n"/>
      <c r="AV238" s="16" t="n"/>
      <c r="AW238" s="16" t="n"/>
      <c r="AX238" s="16" t="n"/>
      <c r="AY238" s="16" t="n"/>
      <c r="AZ238" s="16" t="n"/>
      <c r="BA238" s="16" t="n"/>
      <c r="BB238" s="16" t="n"/>
      <c r="BC238" s="16" t="n"/>
      <c r="BD238" s="16" t="n"/>
      <c r="BE238" s="16" t="n"/>
      <c r="BF238" s="16" t="n"/>
      <c r="BG238" s="16" t="n"/>
      <c r="BH238" s="16" t="n"/>
      <c r="BI238" s="16" t="n"/>
      <c r="BJ238" s="16" t="n"/>
      <c r="BK238" s="16" t="n"/>
      <c r="BL238" s="16" t="n"/>
      <c r="BM238" s="16" t="n"/>
    </row>
    <row r="239">
      <c r="B239" s="13">
        <f>IF($A239="","",IFERROR(INDEX(Members!$G$2:$G$251,MATCH($A239,Members!$A$2:$A$251,0))&amp;"",""))</f>
        <v/>
      </c>
      <c r="C239" s="13">
        <f>IF($A239="","",COUNTIF($F239:$BM239,"x"))</f>
        <v/>
      </c>
      <c r="D239" s="13">
        <f>IF($A239="","",COUNTIF($F239:$BM239,"x")+COUNTIF($F239:$BM239,"a"))</f>
        <v/>
      </c>
      <c r="E239" s="15">
        <f>IF($A239="","",IF($D239=0,"",$C239/$D239))</f>
        <v/>
      </c>
      <c r="F239" s="16" t="n"/>
      <c r="G239" s="16" t="n"/>
      <c r="H239" s="16" t="n"/>
      <c r="I239" s="16" t="n"/>
      <c r="J239" s="16" t="n"/>
      <c r="K239" s="16" t="n"/>
      <c r="L239" s="16" t="n"/>
      <c r="M239" s="16" t="n"/>
      <c r="N239" s="16" t="n"/>
      <c r="O239" s="16" t="n"/>
      <c r="P239" s="16" t="n"/>
      <c r="Q239" s="16" t="n"/>
      <c r="R239" s="16" t="n"/>
      <c r="S239" s="16" t="n"/>
      <c r="T239" s="16" t="n"/>
      <c r="U239" s="16" t="n"/>
      <c r="V239" s="16" t="n"/>
      <c r="W239" s="16" t="n"/>
      <c r="X239" s="16" t="n"/>
      <c r="Y239" s="16" t="n"/>
      <c r="Z239" s="16" t="n"/>
      <c r="AA239" s="16" t="n"/>
      <c r="AB239" s="16" t="n"/>
      <c r="AC239" s="16" t="n"/>
      <c r="AD239" s="16" t="n"/>
      <c r="AE239" s="16" t="n"/>
      <c r="AF239" s="16" t="n"/>
      <c r="AG239" s="16" t="n"/>
      <c r="AH239" s="16" t="n"/>
      <c r="AI239" s="16" t="n"/>
      <c r="AJ239" s="16" t="n"/>
      <c r="AK239" s="16" t="n"/>
      <c r="AL239" s="16" t="n"/>
      <c r="AM239" s="16" t="n"/>
      <c r="AN239" s="16" t="n"/>
      <c r="AO239" s="16" t="n"/>
      <c r="AP239" s="16" t="n"/>
      <c r="AQ239" s="16" t="n"/>
      <c r="AR239" s="16" t="n"/>
      <c r="AS239" s="16" t="n"/>
      <c r="AT239" s="16" t="n"/>
      <c r="AU239" s="16" t="n"/>
      <c r="AV239" s="16" t="n"/>
      <c r="AW239" s="16" t="n"/>
      <c r="AX239" s="16" t="n"/>
      <c r="AY239" s="16" t="n"/>
      <c r="AZ239" s="16" t="n"/>
      <c r="BA239" s="16" t="n"/>
      <c r="BB239" s="16" t="n"/>
      <c r="BC239" s="16" t="n"/>
      <c r="BD239" s="16" t="n"/>
      <c r="BE239" s="16" t="n"/>
      <c r="BF239" s="16" t="n"/>
      <c r="BG239" s="16" t="n"/>
      <c r="BH239" s="16" t="n"/>
      <c r="BI239" s="16" t="n"/>
      <c r="BJ239" s="16" t="n"/>
      <c r="BK239" s="16" t="n"/>
      <c r="BL239" s="16" t="n"/>
      <c r="BM239" s="16" t="n"/>
    </row>
    <row r="240">
      <c r="B240" s="13">
        <f>IF($A240="","",IFERROR(INDEX(Members!$G$2:$G$251,MATCH($A240,Members!$A$2:$A$251,0))&amp;"",""))</f>
        <v/>
      </c>
      <c r="C240" s="13">
        <f>IF($A240="","",COUNTIF($F240:$BM240,"x"))</f>
        <v/>
      </c>
      <c r="D240" s="13">
        <f>IF($A240="","",COUNTIF($F240:$BM240,"x")+COUNTIF($F240:$BM240,"a"))</f>
        <v/>
      </c>
      <c r="E240" s="15">
        <f>IF($A240="","",IF($D240=0,"",$C240/$D240))</f>
        <v/>
      </c>
      <c r="F240" s="16" t="n"/>
      <c r="G240" s="16" t="n"/>
      <c r="H240" s="16" t="n"/>
      <c r="I240" s="16" t="n"/>
      <c r="J240" s="16" t="n"/>
      <c r="K240" s="16" t="n"/>
      <c r="L240" s="16" t="n"/>
      <c r="M240" s="16" t="n"/>
      <c r="N240" s="16" t="n"/>
      <c r="O240" s="16" t="n"/>
      <c r="P240" s="16" t="n"/>
      <c r="Q240" s="16" t="n"/>
      <c r="R240" s="16" t="n"/>
      <c r="S240" s="16" t="n"/>
      <c r="T240" s="16" t="n"/>
      <c r="U240" s="16" t="n"/>
      <c r="V240" s="16" t="n"/>
      <c r="W240" s="16" t="n"/>
      <c r="X240" s="16" t="n"/>
      <c r="Y240" s="16" t="n"/>
      <c r="Z240" s="16" t="n"/>
      <c r="AA240" s="16" t="n"/>
      <c r="AB240" s="16" t="n"/>
      <c r="AC240" s="16" t="n"/>
      <c r="AD240" s="16" t="n"/>
      <c r="AE240" s="16" t="n"/>
      <c r="AF240" s="16" t="n"/>
      <c r="AG240" s="16" t="n"/>
      <c r="AH240" s="16" t="n"/>
      <c r="AI240" s="16" t="n"/>
      <c r="AJ240" s="16" t="n"/>
      <c r="AK240" s="16" t="n"/>
      <c r="AL240" s="16" t="n"/>
      <c r="AM240" s="16" t="n"/>
      <c r="AN240" s="16" t="n"/>
      <c r="AO240" s="16" t="n"/>
      <c r="AP240" s="16" t="n"/>
      <c r="AQ240" s="16" t="n"/>
      <c r="AR240" s="16" t="n"/>
      <c r="AS240" s="16" t="n"/>
      <c r="AT240" s="16" t="n"/>
      <c r="AU240" s="16" t="n"/>
      <c r="AV240" s="16" t="n"/>
      <c r="AW240" s="16" t="n"/>
      <c r="AX240" s="16" t="n"/>
      <c r="AY240" s="16" t="n"/>
      <c r="AZ240" s="16" t="n"/>
      <c r="BA240" s="16" t="n"/>
      <c r="BB240" s="16" t="n"/>
      <c r="BC240" s="16" t="n"/>
      <c r="BD240" s="16" t="n"/>
      <c r="BE240" s="16" t="n"/>
      <c r="BF240" s="16" t="n"/>
      <c r="BG240" s="16" t="n"/>
      <c r="BH240" s="16" t="n"/>
      <c r="BI240" s="16" t="n"/>
      <c r="BJ240" s="16" t="n"/>
      <c r="BK240" s="16" t="n"/>
      <c r="BL240" s="16" t="n"/>
      <c r="BM240" s="16" t="n"/>
    </row>
    <row r="241">
      <c r="B241" s="13">
        <f>IF($A241="","",IFERROR(INDEX(Members!$G$2:$G$251,MATCH($A241,Members!$A$2:$A$251,0))&amp;"",""))</f>
        <v/>
      </c>
      <c r="C241" s="13">
        <f>IF($A241="","",COUNTIF($F241:$BM241,"x"))</f>
        <v/>
      </c>
      <c r="D241" s="13">
        <f>IF($A241="","",COUNTIF($F241:$BM241,"x")+COUNTIF($F241:$BM241,"a"))</f>
        <v/>
      </c>
      <c r="E241" s="15">
        <f>IF($A241="","",IF($D241=0,"",$C241/$D241))</f>
        <v/>
      </c>
      <c r="F241" s="16" t="n"/>
      <c r="G241" s="16" t="n"/>
      <c r="H241" s="16" t="n"/>
      <c r="I241" s="16" t="n"/>
      <c r="J241" s="16" t="n"/>
      <c r="K241" s="16" t="n"/>
      <c r="L241" s="16" t="n"/>
      <c r="M241" s="16" t="n"/>
      <c r="N241" s="16" t="n"/>
      <c r="O241" s="16" t="n"/>
      <c r="P241" s="16" t="n"/>
      <c r="Q241" s="16" t="n"/>
      <c r="R241" s="16" t="n"/>
      <c r="S241" s="16" t="n"/>
      <c r="T241" s="16" t="n"/>
      <c r="U241" s="16" t="n"/>
      <c r="V241" s="16" t="n"/>
      <c r="W241" s="16" t="n"/>
      <c r="X241" s="16" t="n"/>
      <c r="Y241" s="16" t="n"/>
      <c r="Z241" s="16" t="n"/>
      <c r="AA241" s="16" t="n"/>
      <c r="AB241" s="16" t="n"/>
      <c r="AC241" s="16" t="n"/>
      <c r="AD241" s="16" t="n"/>
      <c r="AE241" s="16" t="n"/>
      <c r="AF241" s="16" t="n"/>
      <c r="AG241" s="16" t="n"/>
      <c r="AH241" s="16" t="n"/>
      <c r="AI241" s="16" t="n"/>
      <c r="AJ241" s="16" t="n"/>
      <c r="AK241" s="16" t="n"/>
      <c r="AL241" s="16" t="n"/>
      <c r="AM241" s="16" t="n"/>
      <c r="AN241" s="16" t="n"/>
      <c r="AO241" s="16" t="n"/>
      <c r="AP241" s="16" t="n"/>
      <c r="AQ241" s="16" t="n"/>
      <c r="AR241" s="16" t="n"/>
      <c r="AS241" s="16" t="n"/>
      <c r="AT241" s="16" t="n"/>
      <c r="AU241" s="16" t="n"/>
      <c r="AV241" s="16" t="n"/>
      <c r="AW241" s="16" t="n"/>
      <c r="AX241" s="16" t="n"/>
      <c r="AY241" s="16" t="n"/>
      <c r="AZ241" s="16" t="n"/>
      <c r="BA241" s="16" t="n"/>
      <c r="BB241" s="16" t="n"/>
      <c r="BC241" s="16" t="n"/>
      <c r="BD241" s="16" t="n"/>
      <c r="BE241" s="16" t="n"/>
      <c r="BF241" s="16" t="n"/>
      <c r="BG241" s="16" t="n"/>
      <c r="BH241" s="16" t="n"/>
      <c r="BI241" s="16" t="n"/>
      <c r="BJ241" s="16" t="n"/>
      <c r="BK241" s="16" t="n"/>
      <c r="BL241" s="16" t="n"/>
      <c r="BM241" s="16" t="n"/>
    </row>
    <row r="242">
      <c r="B242" s="13">
        <f>IF($A242="","",IFERROR(INDEX(Members!$G$2:$G$251,MATCH($A242,Members!$A$2:$A$251,0))&amp;"",""))</f>
        <v/>
      </c>
      <c r="C242" s="13">
        <f>IF($A242="","",COUNTIF($F242:$BM242,"x"))</f>
        <v/>
      </c>
      <c r="D242" s="13">
        <f>IF($A242="","",COUNTIF($F242:$BM242,"x")+COUNTIF($F242:$BM242,"a"))</f>
        <v/>
      </c>
      <c r="E242" s="15">
        <f>IF($A242="","",IF($D242=0,"",$C242/$D242))</f>
        <v/>
      </c>
      <c r="F242" s="16" t="n"/>
      <c r="G242" s="16" t="n"/>
      <c r="H242" s="16" t="n"/>
      <c r="I242" s="16" t="n"/>
      <c r="J242" s="16" t="n"/>
      <c r="K242" s="16" t="n"/>
      <c r="L242" s="16" t="n"/>
      <c r="M242" s="16" t="n"/>
      <c r="N242" s="16" t="n"/>
      <c r="O242" s="16" t="n"/>
      <c r="P242" s="16" t="n"/>
      <c r="Q242" s="16" t="n"/>
      <c r="R242" s="16" t="n"/>
      <c r="S242" s="16" t="n"/>
      <c r="T242" s="16" t="n"/>
      <c r="U242" s="16" t="n"/>
      <c r="V242" s="16" t="n"/>
      <c r="W242" s="16" t="n"/>
      <c r="X242" s="16" t="n"/>
      <c r="Y242" s="16" t="n"/>
      <c r="Z242" s="16" t="n"/>
      <c r="AA242" s="16" t="n"/>
      <c r="AB242" s="16" t="n"/>
      <c r="AC242" s="16" t="n"/>
      <c r="AD242" s="16" t="n"/>
      <c r="AE242" s="16" t="n"/>
      <c r="AF242" s="16" t="n"/>
      <c r="AG242" s="16" t="n"/>
      <c r="AH242" s="16" t="n"/>
      <c r="AI242" s="16" t="n"/>
      <c r="AJ242" s="16" t="n"/>
      <c r="AK242" s="16" t="n"/>
      <c r="AL242" s="16" t="n"/>
      <c r="AM242" s="16" t="n"/>
      <c r="AN242" s="16" t="n"/>
      <c r="AO242" s="16" t="n"/>
      <c r="AP242" s="16" t="n"/>
      <c r="AQ242" s="16" t="n"/>
      <c r="AR242" s="16" t="n"/>
      <c r="AS242" s="16" t="n"/>
      <c r="AT242" s="16" t="n"/>
      <c r="AU242" s="16" t="n"/>
      <c r="AV242" s="16" t="n"/>
      <c r="AW242" s="16" t="n"/>
      <c r="AX242" s="16" t="n"/>
      <c r="AY242" s="16" t="n"/>
      <c r="AZ242" s="16" t="n"/>
      <c r="BA242" s="16" t="n"/>
      <c r="BB242" s="16" t="n"/>
      <c r="BC242" s="16" t="n"/>
      <c r="BD242" s="16" t="n"/>
      <c r="BE242" s="16" t="n"/>
      <c r="BF242" s="16" t="n"/>
      <c r="BG242" s="16" t="n"/>
      <c r="BH242" s="16" t="n"/>
      <c r="BI242" s="16" t="n"/>
      <c r="BJ242" s="16" t="n"/>
      <c r="BK242" s="16" t="n"/>
      <c r="BL242" s="16" t="n"/>
      <c r="BM242" s="16" t="n"/>
    </row>
    <row r="243">
      <c r="B243" s="13">
        <f>IF($A243="","",IFERROR(INDEX(Members!$G$2:$G$251,MATCH($A243,Members!$A$2:$A$251,0))&amp;"",""))</f>
        <v/>
      </c>
      <c r="C243" s="13">
        <f>IF($A243="","",COUNTIF($F243:$BM243,"x"))</f>
        <v/>
      </c>
      <c r="D243" s="13">
        <f>IF($A243="","",COUNTIF($F243:$BM243,"x")+COUNTIF($F243:$BM243,"a"))</f>
        <v/>
      </c>
      <c r="E243" s="15">
        <f>IF($A243="","",IF($D243=0,"",$C243/$D243))</f>
        <v/>
      </c>
      <c r="F243" s="16" t="n"/>
      <c r="G243" s="16" t="n"/>
      <c r="H243" s="16" t="n"/>
      <c r="I243" s="16" t="n"/>
      <c r="J243" s="16" t="n"/>
      <c r="K243" s="16" t="n"/>
      <c r="L243" s="16" t="n"/>
      <c r="M243" s="16" t="n"/>
      <c r="N243" s="16" t="n"/>
      <c r="O243" s="16" t="n"/>
      <c r="P243" s="16" t="n"/>
      <c r="Q243" s="16" t="n"/>
      <c r="R243" s="16" t="n"/>
      <c r="S243" s="16" t="n"/>
      <c r="T243" s="16" t="n"/>
      <c r="U243" s="16" t="n"/>
      <c r="V243" s="16" t="n"/>
      <c r="W243" s="16" t="n"/>
      <c r="X243" s="16" t="n"/>
      <c r="Y243" s="16" t="n"/>
      <c r="Z243" s="16" t="n"/>
      <c r="AA243" s="16" t="n"/>
      <c r="AB243" s="16" t="n"/>
      <c r="AC243" s="16" t="n"/>
      <c r="AD243" s="16" t="n"/>
      <c r="AE243" s="16" t="n"/>
      <c r="AF243" s="16" t="n"/>
      <c r="AG243" s="16" t="n"/>
      <c r="AH243" s="16" t="n"/>
      <c r="AI243" s="16" t="n"/>
      <c r="AJ243" s="16" t="n"/>
      <c r="AK243" s="16" t="n"/>
      <c r="AL243" s="16" t="n"/>
      <c r="AM243" s="16" t="n"/>
      <c r="AN243" s="16" t="n"/>
      <c r="AO243" s="16" t="n"/>
      <c r="AP243" s="16" t="n"/>
      <c r="AQ243" s="16" t="n"/>
      <c r="AR243" s="16" t="n"/>
      <c r="AS243" s="16" t="n"/>
      <c r="AT243" s="16" t="n"/>
      <c r="AU243" s="16" t="n"/>
      <c r="AV243" s="16" t="n"/>
      <c r="AW243" s="16" t="n"/>
      <c r="AX243" s="16" t="n"/>
      <c r="AY243" s="16" t="n"/>
      <c r="AZ243" s="16" t="n"/>
      <c r="BA243" s="16" t="n"/>
      <c r="BB243" s="16" t="n"/>
      <c r="BC243" s="16" t="n"/>
      <c r="BD243" s="16" t="n"/>
      <c r="BE243" s="16" t="n"/>
      <c r="BF243" s="16" t="n"/>
      <c r="BG243" s="16" t="n"/>
      <c r="BH243" s="16" t="n"/>
      <c r="BI243" s="16" t="n"/>
      <c r="BJ243" s="16" t="n"/>
      <c r="BK243" s="16" t="n"/>
      <c r="BL243" s="16" t="n"/>
      <c r="BM243" s="16" t="n"/>
    </row>
    <row r="244">
      <c r="B244" s="13">
        <f>IF($A244="","",IFERROR(INDEX(Members!$G$2:$G$251,MATCH($A244,Members!$A$2:$A$251,0))&amp;"",""))</f>
        <v/>
      </c>
      <c r="C244" s="13">
        <f>IF($A244="","",COUNTIF($F244:$BM244,"x"))</f>
        <v/>
      </c>
      <c r="D244" s="13">
        <f>IF($A244="","",COUNTIF($F244:$BM244,"x")+COUNTIF($F244:$BM244,"a"))</f>
        <v/>
      </c>
      <c r="E244" s="15">
        <f>IF($A244="","",IF($D244=0,"",$C244/$D244))</f>
        <v/>
      </c>
      <c r="F244" s="16" t="n"/>
      <c r="G244" s="16" t="n"/>
      <c r="H244" s="16" t="n"/>
      <c r="I244" s="16" t="n"/>
      <c r="J244" s="16" t="n"/>
      <c r="K244" s="16" t="n"/>
      <c r="L244" s="16" t="n"/>
      <c r="M244" s="16" t="n"/>
      <c r="N244" s="16" t="n"/>
      <c r="O244" s="16" t="n"/>
      <c r="P244" s="16" t="n"/>
      <c r="Q244" s="16" t="n"/>
      <c r="R244" s="16" t="n"/>
      <c r="S244" s="16" t="n"/>
      <c r="T244" s="16" t="n"/>
      <c r="U244" s="16" t="n"/>
      <c r="V244" s="16" t="n"/>
      <c r="W244" s="16" t="n"/>
      <c r="X244" s="16" t="n"/>
      <c r="Y244" s="16" t="n"/>
      <c r="Z244" s="16" t="n"/>
      <c r="AA244" s="16" t="n"/>
      <c r="AB244" s="16" t="n"/>
      <c r="AC244" s="16" t="n"/>
      <c r="AD244" s="16" t="n"/>
      <c r="AE244" s="16" t="n"/>
      <c r="AF244" s="16" t="n"/>
      <c r="AG244" s="16" t="n"/>
      <c r="AH244" s="16" t="n"/>
      <c r="AI244" s="16" t="n"/>
      <c r="AJ244" s="16" t="n"/>
      <c r="AK244" s="16" t="n"/>
      <c r="AL244" s="16" t="n"/>
      <c r="AM244" s="16" t="n"/>
      <c r="AN244" s="16" t="n"/>
      <c r="AO244" s="16" t="n"/>
      <c r="AP244" s="16" t="n"/>
      <c r="AQ244" s="16" t="n"/>
      <c r="AR244" s="16" t="n"/>
      <c r="AS244" s="16" t="n"/>
      <c r="AT244" s="16" t="n"/>
      <c r="AU244" s="16" t="n"/>
      <c r="AV244" s="16" t="n"/>
      <c r="AW244" s="16" t="n"/>
      <c r="AX244" s="16" t="n"/>
      <c r="AY244" s="16" t="n"/>
      <c r="AZ244" s="16" t="n"/>
      <c r="BA244" s="16" t="n"/>
      <c r="BB244" s="16" t="n"/>
      <c r="BC244" s="16" t="n"/>
      <c r="BD244" s="16" t="n"/>
      <c r="BE244" s="16" t="n"/>
      <c r="BF244" s="16" t="n"/>
      <c r="BG244" s="16" t="n"/>
      <c r="BH244" s="16" t="n"/>
      <c r="BI244" s="16" t="n"/>
      <c r="BJ244" s="16" t="n"/>
      <c r="BK244" s="16" t="n"/>
      <c r="BL244" s="16" t="n"/>
      <c r="BM244" s="16" t="n"/>
    </row>
    <row r="245">
      <c r="B245" s="13">
        <f>IF($A245="","",IFERROR(INDEX(Members!$G$2:$G$251,MATCH($A245,Members!$A$2:$A$251,0))&amp;"",""))</f>
        <v/>
      </c>
      <c r="C245" s="13">
        <f>IF($A245="","",COUNTIF($F245:$BM245,"x"))</f>
        <v/>
      </c>
      <c r="D245" s="13">
        <f>IF($A245="","",COUNTIF($F245:$BM245,"x")+COUNTIF($F245:$BM245,"a"))</f>
        <v/>
      </c>
      <c r="E245" s="15">
        <f>IF($A245="","",IF($D245=0,"",$C245/$D245))</f>
        <v/>
      </c>
      <c r="F245" s="16" t="n"/>
      <c r="G245" s="16" t="n"/>
      <c r="H245" s="16" t="n"/>
      <c r="I245" s="16" t="n"/>
      <c r="J245" s="16" t="n"/>
      <c r="K245" s="16" t="n"/>
      <c r="L245" s="16" t="n"/>
      <c r="M245" s="16" t="n"/>
      <c r="N245" s="16" t="n"/>
      <c r="O245" s="16" t="n"/>
      <c r="P245" s="16" t="n"/>
      <c r="Q245" s="16" t="n"/>
      <c r="R245" s="16" t="n"/>
      <c r="S245" s="16" t="n"/>
      <c r="T245" s="16" t="n"/>
      <c r="U245" s="16" t="n"/>
      <c r="V245" s="16" t="n"/>
      <c r="W245" s="16" t="n"/>
      <c r="X245" s="16" t="n"/>
      <c r="Y245" s="16" t="n"/>
      <c r="Z245" s="16" t="n"/>
      <c r="AA245" s="16" t="n"/>
      <c r="AB245" s="16" t="n"/>
      <c r="AC245" s="16" t="n"/>
      <c r="AD245" s="16" t="n"/>
      <c r="AE245" s="16" t="n"/>
      <c r="AF245" s="16" t="n"/>
      <c r="AG245" s="16" t="n"/>
      <c r="AH245" s="16" t="n"/>
      <c r="AI245" s="16" t="n"/>
      <c r="AJ245" s="16" t="n"/>
      <c r="AK245" s="16" t="n"/>
      <c r="AL245" s="16" t="n"/>
      <c r="AM245" s="16" t="n"/>
      <c r="AN245" s="16" t="n"/>
      <c r="AO245" s="16" t="n"/>
      <c r="AP245" s="16" t="n"/>
      <c r="AQ245" s="16" t="n"/>
      <c r="AR245" s="16" t="n"/>
      <c r="AS245" s="16" t="n"/>
      <c r="AT245" s="16" t="n"/>
      <c r="AU245" s="16" t="n"/>
      <c r="AV245" s="16" t="n"/>
      <c r="AW245" s="16" t="n"/>
      <c r="AX245" s="16" t="n"/>
      <c r="AY245" s="16" t="n"/>
      <c r="AZ245" s="16" t="n"/>
      <c r="BA245" s="16" t="n"/>
      <c r="BB245" s="16" t="n"/>
      <c r="BC245" s="16" t="n"/>
      <c r="BD245" s="16" t="n"/>
      <c r="BE245" s="16" t="n"/>
      <c r="BF245" s="16" t="n"/>
      <c r="BG245" s="16" t="n"/>
      <c r="BH245" s="16" t="n"/>
      <c r="BI245" s="16" t="n"/>
      <c r="BJ245" s="16" t="n"/>
      <c r="BK245" s="16" t="n"/>
      <c r="BL245" s="16" t="n"/>
      <c r="BM245" s="16" t="n"/>
    </row>
    <row r="246">
      <c r="B246" s="13">
        <f>IF($A246="","",IFERROR(INDEX(Members!$G$2:$G$251,MATCH($A246,Members!$A$2:$A$251,0))&amp;"",""))</f>
        <v/>
      </c>
      <c r="C246" s="13">
        <f>IF($A246="","",COUNTIF($F246:$BM246,"x"))</f>
        <v/>
      </c>
      <c r="D246" s="13">
        <f>IF($A246="","",COUNTIF($F246:$BM246,"x")+COUNTIF($F246:$BM246,"a"))</f>
        <v/>
      </c>
      <c r="E246" s="15">
        <f>IF($A246="","",IF($D246=0,"",$C246/$D246))</f>
        <v/>
      </c>
      <c r="F246" s="16" t="n"/>
      <c r="G246" s="16" t="n"/>
      <c r="H246" s="16" t="n"/>
      <c r="I246" s="16" t="n"/>
      <c r="J246" s="16" t="n"/>
      <c r="K246" s="16" t="n"/>
      <c r="L246" s="16" t="n"/>
      <c r="M246" s="16" t="n"/>
      <c r="N246" s="16" t="n"/>
      <c r="O246" s="16" t="n"/>
      <c r="P246" s="16" t="n"/>
      <c r="Q246" s="16" t="n"/>
      <c r="R246" s="16" t="n"/>
      <c r="S246" s="16" t="n"/>
      <c r="T246" s="16" t="n"/>
      <c r="U246" s="16" t="n"/>
      <c r="V246" s="16" t="n"/>
      <c r="W246" s="16" t="n"/>
      <c r="X246" s="16" t="n"/>
      <c r="Y246" s="16" t="n"/>
      <c r="Z246" s="16" t="n"/>
      <c r="AA246" s="16" t="n"/>
      <c r="AB246" s="16" t="n"/>
      <c r="AC246" s="16" t="n"/>
      <c r="AD246" s="16" t="n"/>
      <c r="AE246" s="16" t="n"/>
      <c r="AF246" s="16" t="n"/>
      <c r="AG246" s="16" t="n"/>
      <c r="AH246" s="16" t="n"/>
      <c r="AI246" s="16" t="n"/>
      <c r="AJ246" s="16" t="n"/>
      <c r="AK246" s="16" t="n"/>
      <c r="AL246" s="16" t="n"/>
      <c r="AM246" s="16" t="n"/>
      <c r="AN246" s="16" t="n"/>
      <c r="AO246" s="16" t="n"/>
      <c r="AP246" s="16" t="n"/>
      <c r="AQ246" s="16" t="n"/>
      <c r="AR246" s="16" t="n"/>
      <c r="AS246" s="16" t="n"/>
      <c r="AT246" s="16" t="n"/>
      <c r="AU246" s="16" t="n"/>
      <c r="AV246" s="16" t="n"/>
      <c r="AW246" s="16" t="n"/>
      <c r="AX246" s="16" t="n"/>
      <c r="AY246" s="16" t="n"/>
      <c r="AZ246" s="16" t="n"/>
      <c r="BA246" s="16" t="n"/>
      <c r="BB246" s="16" t="n"/>
      <c r="BC246" s="16" t="n"/>
      <c r="BD246" s="16" t="n"/>
      <c r="BE246" s="16" t="n"/>
      <c r="BF246" s="16" t="n"/>
      <c r="BG246" s="16" t="n"/>
      <c r="BH246" s="16" t="n"/>
      <c r="BI246" s="16" t="n"/>
      <c r="BJ246" s="16" t="n"/>
      <c r="BK246" s="16" t="n"/>
      <c r="BL246" s="16" t="n"/>
      <c r="BM246" s="16" t="n"/>
    </row>
    <row r="247">
      <c r="B247" s="13">
        <f>IF($A247="","",IFERROR(INDEX(Members!$G$2:$G$251,MATCH($A247,Members!$A$2:$A$251,0))&amp;"",""))</f>
        <v/>
      </c>
      <c r="C247" s="13">
        <f>IF($A247="","",COUNTIF($F247:$BM247,"x"))</f>
        <v/>
      </c>
      <c r="D247" s="13">
        <f>IF($A247="","",COUNTIF($F247:$BM247,"x")+COUNTIF($F247:$BM247,"a"))</f>
        <v/>
      </c>
      <c r="E247" s="15">
        <f>IF($A247="","",IF($D247=0,"",$C247/$D247))</f>
        <v/>
      </c>
      <c r="F247" s="16" t="n"/>
      <c r="G247" s="16" t="n"/>
      <c r="H247" s="16" t="n"/>
      <c r="I247" s="16" t="n"/>
      <c r="J247" s="16" t="n"/>
      <c r="K247" s="16" t="n"/>
      <c r="L247" s="16" t="n"/>
      <c r="M247" s="16" t="n"/>
      <c r="N247" s="16" t="n"/>
      <c r="O247" s="16" t="n"/>
      <c r="P247" s="16" t="n"/>
      <c r="Q247" s="16" t="n"/>
      <c r="R247" s="16" t="n"/>
      <c r="S247" s="16" t="n"/>
      <c r="T247" s="16" t="n"/>
      <c r="U247" s="16" t="n"/>
      <c r="V247" s="16" t="n"/>
      <c r="W247" s="16" t="n"/>
      <c r="X247" s="16" t="n"/>
      <c r="Y247" s="16" t="n"/>
      <c r="Z247" s="16" t="n"/>
      <c r="AA247" s="16" t="n"/>
      <c r="AB247" s="16" t="n"/>
      <c r="AC247" s="16" t="n"/>
      <c r="AD247" s="16" t="n"/>
      <c r="AE247" s="16" t="n"/>
      <c r="AF247" s="16" t="n"/>
      <c r="AG247" s="16" t="n"/>
      <c r="AH247" s="16" t="n"/>
      <c r="AI247" s="16" t="n"/>
      <c r="AJ247" s="16" t="n"/>
      <c r="AK247" s="16" t="n"/>
      <c r="AL247" s="16" t="n"/>
      <c r="AM247" s="16" t="n"/>
      <c r="AN247" s="16" t="n"/>
      <c r="AO247" s="16" t="n"/>
      <c r="AP247" s="16" t="n"/>
      <c r="AQ247" s="16" t="n"/>
      <c r="AR247" s="16" t="n"/>
      <c r="AS247" s="16" t="n"/>
      <c r="AT247" s="16" t="n"/>
      <c r="AU247" s="16" t="n"/>
      <c r="AV247" s="16" t="n"/>
      <c r="AW247" s="16" t="n"/>
      <c r="AX247" s="16" t="n"/>
      <c r="AY247" s="16" t="n"/>
      <c r="AZ247" s="16" t="n"/>
      <c r="BA247" s="16" t="n"/>
      <c r="BB247" s="16" t="n"/>
      <c r="BC247" s="16" t="n"/>
      <c r="BD247" s="16" t="n"/>
      <c r="BE247" s="16" t="n"/>
      <c r="BF247" s="16" t="n"/>
      <c r="BG247" s="16" t="n"/>
      <c r="BH247" s="16" t="n"/>
      <c r="BI247" s="16" t="n"/>
      <c r="BJ247" s="16" t="n"/>
      <c r="BK247" s="16" t="n"/>
      <c r="BL247" s="16" t="n"/>
      <c r="BM247" s="16" t="n"/>
    </row>
    <row r="248">
      <c r="B248" s="13">
        <f>IF($A248="","",IFERROR(INDEX(Members!$G$2:$G$251,MATCH($A248,Members!$A$2:$A$251,0))&amp;"",""))</f>
        <v/>
      </c>
      <c r="C248" s="13">
        <f>IF($A248="","",COUNTIF($F248:$BM248,"x"))</f>
        <v/>
      </c>
      <c r="D248" s="13">
        <f>IF($A248="","",COUNTIF($F248:$BM248,"x")+COUNTIF($F248:$BM248,"a"))</f>
        <v/>
      </c>
      <c r="E248" s="15">
        <f>IF($A248="","",IF($D248=0,"",$C248/$D248))</f>
        <v/>
      </c>
      <c r="F248" s="16" t="n"/>
      <c r="G248" s="16" t="n"/>
      <c r="H248" s="16" t="n"/>
      <c r="I248" s="16" t="n"/>
      <c r="J248" s="16" t="n"/>
      <c r="K248" s="16" t="n"/>
      <c r="L248" s="16" t="n"/>
      <c r="M248" s="16" t="n"/>
      <c r="N248" s="16" t="n"/>
      <c r="O248" s="16" t="n"/>
      <c r="P248" s="16" t="n"/>
      <c r="Q248" s="16" t="n"/>
      <c r="R248" s="16" t="n"/>
      <c r="S248" s="16" t="n"/>
      <c r="T248" s="16" t="n"/>
      <c r="U248" s="16" t="n"/>
      <c r="V248" s="16" t="n"/>
      <c r="W248" s="16" t="n"/>
      <c r="X248" s="16" t="n"/>
      <c r="Y248" s="16" t="n"/>
      <c r="Z248" s="16" t="n"/>
      <c r="AA248" s="16" t="n"/>
      <c r="AB248" s="16" t="n"/>
      <c r="AC248" s="16" t="n"/>
      <c r="AD248" s="16" t="n"/>
      <c r="AE248" s="16" t="n"/>
      <c r="AF248" s="16" t="n"/>
      <c r="AG248" s="16" t="n"/>
      <c r="AH248" s="16" t="n"/>
      <c r="AI248" s="16" t="n"/>
      <c r="AJ248" s="16" t="n"/>
      <c r="AK248" s="16" t="n"/>
      <c r="AL248" s="16" t="n"/>
      <c r="AM248" s="16" t="n"/>
      <c r="AN248" s="16" t="n"/>
      <c r="AO248" s="16" t="n"/>
      <c r="AP248" s="16" t="n"/>
      <c r="AQ248" s="16" t="n"/>
      <c r="AR248" s="16" t="n"/>
      <c r="AS248" s="16" t="n"/>
      <c r="AT248" s="16" t="n"/>
      <c r="AU248" s="16" t="n"/>
      <c r="AV248" s="16" t="n"/>
      <c r="AW248" s="16" t="n"/>
      <c r="AX248" s="16" t="n"/>
      <c r="AY248" s="16" t="n"/>
      <c r="AZ248" s="16" t="n"/>
      <c r="BA248" s="16" t="n"/>
      <c r="BB248" s="16" t="n"/>
      <c r="BC248" s="16" t="n"/>
      <c r="BD248" s="16" t="n"/>
      <c r="BE248" s="16" t="n"/>
      <c r="BF248" s="16" t="n"/>
      <c r="BG248" s="16" t="n"/>
      <c r="BH248" s="16" t="n"/>
      <c r="BI248" s="16" t="n"/>
      <c r="BJ248" s="16" t="n"/>
      <c r="BK248" s="16" t="n"/>
      <c r="BL248" s="16" t="n"/>
      <c r="BM248" s="16" t="n"/>
    </row>
    <row r="249">
      <c r="B249" s="13">
        <f>IF($A249="","",IFERROR(INDEX(Members!$G$2:$G$251,MATCH($A249,Members!$A$2:$A$251,0))&amp;"",""))</f>
        <v/>
      </c>
      <c r="C249" s="13">
        <f>IF($A249="","",COUNTIF($F249:$BM249,"x"))</f>
        <v/>
      </c>
      <c r="D249" s="13">
        <f>IF($A249="","",COUNTIF($F249:$BM249,"x")+COUNTIF($F249:$BM249,"a"))</f>
        <v/>
      </c>
      <c r="E249" s="15">
        <f>IF($A249="","",IF($D249=0,"",$C249/$D249))</f>
        <v/>
      </c>
      <c r="F249" s="16" t="n"/>
      <c r="G249" s="16" t="n"/>
      <c r="H249" s="16" t="n"/>
      <c r="I249" s="16" t="n"/>
      <c r="J249" s="16" t="n"/>
      <c r="K249" s="16" t="n"/>
      <c r="L249" s="16" t="n"/>
      <c r="M249" s="16" t="n"/>
      <c r="N249" s="16" t="n"/>
      <c r="O249" s="16" t="n"/>
      <c r="P249" s="16" t="n"/>
      <c r="Q249" s="16" t="n"/>
      <c r="R249" s="16" t="n"/>
      <c r="S249" s="16" t="n"/>
      <c r="T249" s="16" t="n"/>
      <c r="U249" s="16" t="n"/>
      <c r="V249" s="16" t="n"/>
      <c r="W249" s="16" t="n"/>
      <c r="X249" s="16" t="n"/>
      <c r="Y249" s="16" t="n"/>
      <c r="Z249" s="16" t="n"/>
      <c r="AA249" s="16" t="n"/>
      <c r="AB249" s="16" t="n"/>
      <c r="AC249" s="16" t="n"/>
      <c r="AD249" s="16" t="n"/>
      <c r="AE249" s="16" t="n"/>
      <c r="AF249" s="16" t="n"/>
      <c r="AG249" s="16" t="n"/>
      <c r="AH249" s="16" t="n"/>
      <c r="AI249" s="16" t="n"/>
      <c r="AJ249" s="16" t="n"/>
      <c r="AK249" s="16" t="n"/>
      <c r="AL249" s="16" t="n"/>
      <c r="AM249" s="16" t="n"/>
      <c r="AN249" s="16" t="n"/>
      <c r="AO249" s="16" t="n"/>
      <c r="AP249" s="16" t="n"/>
      <c r="AQ249" s="16" t="n"/>
      <c r="AR249" s="16" t="n"/>
      <c r="AS249" s="16" t="n"/>
      <c r="AT249" s="16" t="n"/>
      <c r="AU249" s="16" t="n"/>
      <c r="AV249" s="16" t="n"/>
      <c r="AW249" s="16" t="n"/>
      <c r="AX249" s="16" t="n"/>
      <c r="AY249" s="16" t="n"/>
      <c r="AZ249" s="16" t="n"/>
      <c r="BA249" s="16" t="n"/>
      <c r="BB249" s="16" t="n"/>
      <c r="BC249" s="16" t="n"/>
      <c r="BD249" s="16" t="n"/>
      <c r="BE249" s="16" t="n"/>
      <c r="BF249" s="16" t="n"/>
      <c r="BG249" s="16" t="n"/>
      <c r="BH249" s="16" t="n"/>
      <c r="BI249" s="16" t="n"/>
      <c r="BJ249" s="16" t="n"/>
      <c r="BK249" s="16" t="n"/>
      <c r="BL249" s="16" t="n"/>
      <c r="BM249" s="16" t="n"/>
    </row>
    <row r="250">
      <c r="B250" s="13">
        <f>IF($A250="","",IFERROR(INDEX(Members!$G$2:$G$251,MATCH($A250,Members!$A$2:$A$251,0))&amp;"",""))</f>
        <v/>
      </c>
      <c r="C250" s="13">
        <f>IF($A250="","",COUNTIF($F250:$BM250,"x"))</f>
        <v/>
      </c>
      <c r="D250" s="13">
        <f>IF($A250="","",COUNTIF($F250:$BM250,"x")+COUNTIF($F250:$BM250,"a"))</f>
        <v/>
      </c>
      <c r="E250" s="15">
        <f>IF($A250="","",IF($D250=0,"",$C250/$D250))</f>
        <v/>
      </c>
      <c r="F250" s="16" t="n"/>
      <c r="G250" s="16" t="n"/>
      <c r="H250" s="16" t="n"/>
      <c r="I250" s="16" t="n"/>
      <c r="J250" s="16" t="n"/>
      <c r="K250" s="16" t="n"/>
      <c r="L250" s="16" t="n"/>
      <c r="M250" s="16" t="n"/>
      <c r="N250" s="16" t="n"/>
      <c r="O250" s="16" t="n"/>
      <c r="P250" s="16" t="n"/>
      <c r="Q250" s="16" t="n"/>
      <c r="R250" s="16" t="n"/>
      <c r="S250" s="16" t="n"/>
      <c r="T250" s="16" t="n"/>
      <c r="U250" s="16" t="n"/>
      <c r="V250" s="16" t="n"/>
      <c r="W250" s="16" t="n"/>
      <c r="X250" s="16" t="n"/>
      <c r="Y250" s="16" t="n"/>
      <c r="Z250" s="16" t="n"/>
      <c r="AA250" s="16" t="n"/>
      <c r="AB250" s="16" t="n"/>
      <c r="AC250" s="16" t="n"/>
      <c r="AD250" s="16" t="n"/>
      <c r="AE250" s="16" t="n"/>
      <c r="AF250" s="16" t="n"/>
      <c r="AG250" s="16" t="n"/>
      <c r="AH250" s="16" t="n"/>
      <c r="AI250" s="16" t="n"/>
      <c r="AJ250" s="16" t="n"/>
      <c r="AK250" s="16" t="n"/>
      <c r="AL250" s="16" t="n"/>
      <c r="AM250" s="16" t="n"/>
      <c r="AN250" s="16" t="n"/>
      <c r="AO250" s="16" t="n"/>
      <c r="AP250" s="16" t="n"/>
      <c r="AQ250" s="16" t="n"/>
      <c r="AR250" s="16" t="n"/>
      <c r="AS250" s="16" t="n"/>
      <c r="AT250" s="16" t="n"/>
      <c r="AU250" s="16" t="n"/>
      <c r="AV250" s="16" t="n"/>
      <c r="AW250" s="16" t="n"/>
      <c r="AX250" s="16" t="n"/>
      <c r="AY250" s="16" t="n"/>
      <c r="AZ250" s="16" t="n"/>
      <c r="BA250" s="16" t="n"/>
      <c r="BB250" s="16" t="n"/>
      <c r="BC250" s="16" t="n"/>
      <c r="BD250" s="16" t="n"/>
      <c r="BE250" s="16" t="n"/>
      <c r="BF250" s="16" t="n"/>
      <c r="BG250" s="16" t="n"/>
      <c r="BH250" s="16" t="n"/>
      <c r="BI250" s="16" t="n"/>
      <c r="BJ250" s="16" t="n"/>
      <c r="BK250" s="16" t="n"/>
      <c r="BL250" s="16" t="n"/>
      <c r="BM250" s="16" t="n"/>
    </row>
    <row r="251">
      <c r="B251" s="13">
        <f>IF($A251="","",IFERROR(INDEX(Members!$G$2:$G$251,MATCH($A251,Members!$A$2:$A$251,0))&amp;"",""))</f>
        <v/>
      </c>
      <c r="C251" s="13">
        <f>IF($A251="","",COUNTIF($F251:$BM251,"x"))</f>
        <v/>
      </c>
      <c r="D251" s="13">
        <f>IF($A251="","",COUNTIF($F251:$BM251,"x")+COUNTIF($F251:$BM251,"a"))</f>
        <v/>
      </c>
      <c r="E251" s="15">
        <f>IF($A251="","",IF($D251=0,"",$C251/$D251))</f>
        <v/>
      </c>
      <c r="F251" s="16" t="n"/>
      <c r="G251" s="16" t="n"/>
      <c r="H251" s="16" t="n"/>
      <c r="I251" s="16" t="n"/>
      <c r="J251" s="16" t="n"/>
      <c r="K251" s="16" t="n"/>
      <c r="L251" s="16" t="n"/>
      <c r="M251" s="16" t="n"/>
      <c r="N251" s="16" t="n"/>
      <c r="O251" s="16" t="n"/>
      <c r="P251" s="16" t="n"/>
      <c r="Q251" s="16" t="n"/>
      <c r="R251" s="16" t="n"/>
      <c r="S251" s="16" t="n"/>
      <c r="T251" s="16" t="n"/>
      <c r="U251" s="16" t="n"/>
      <c r="V251" s="16" t="n"/>
      <c r="W251" s="16" t="n"/>
      <c r="X251" s="16" t="n"/>
      <c r="Y251" s="16" t="n"/>
      <c r="Z251" s="16" t="n"/>
      <c r="AA251" s="16" t="n"/>
      <c r="AB251" s="16" t="n"/>
      <c r="AC251" s="16" t="n"/>
      <c r="AD251" s="16" t="n"/>
      <c r="AE251" s="16" t="n"/>
      <c r="AF251" s="16" t="n"/>
      <c r="AG251" s="16" t="n"/>
      <c r="AH251" s="16" t="n"/>
      <c r="AI251" s="16" t="n"/>
      <c r="AJ251" s="16" t="n"/>
      <c r="AK251" s="16" t="n"/>
      <c r="AL251" s="16" t="n"/>
      <c r="AM251" s="16" t="n"/>
      <c r="AN251" s="16" t="n"/>
      <c r="AO251" s="16" t="n"/>
      <c r="AP251" s="16" t="n"/>
      <c r="AQ251" s="16" t="n"/>
      <c r="AR251" s="16" t="n"/>
      <c r="AS251" s="16" t="n"/>
      <c r="AT251" s="16" t="n"/>
      <c r="AU251" s="16" t="n"/>
      <c r="AV251" s="16" t="n"/>
      <c r="AW251" s="16" t="n"/>
      <c r="AX251" s="16" t="n"/>
      <c r="AY251" s="16" t="n"/>
      <c r="AZ251" s="16" t="n"/>
      <c r="BA251" s="16" t="n"/>
      <c r="BB251" s="16" t="n"/>
      <c r="BC251" s="16" t="n"/>
      <c r="BD251" s="16" t="n"/>
      <c r="BE251" s="16" t="n"/>
      <c r="BF251" s="16" t="n"/>
      <c r="BG251" s="16" t="n"/>
      <c r="BH251" s="16" t="n"/>
      <c r="BI251" s="16" t="n"/>
      <c r="BJ251" s="16" t="n"/>
      <c r="BK251" s="16" t="n"/>
      <c r="BL251" s="16" t="n"/>
      <c r="BM251" s="16" t="n"/>
    </row>
    <row r="252">
      <c r="B252" s="13">
        <f>IF($A252="","",IFERROR(INDEX(Members!$G$2:$G$251,MATCH($A252,Members!$A$2:$A$251,0))&amp;"",""))</f>
        <v/>
      </c>
      <c r="C252" s="13">
        <f>IF($A252="","",COUNTIF($F252:$BM252,"x"))</f>
        <v/>
      </c>
      <c r="D252" s="13">
        <f>IF($A252="","",COUNTIF($F252:$BM252,"x")+COUNTIF($F252:$BM252,"a"))</f>
        <v/>
      </c>
      <c r="E252" s="15">
        <f>IF($A252="","",IF($D252=0,"",$C252/$D252))</f>
        <v/>
      </c>
      <c r="F252" s="16" t="n"/>
      <c r="G252" s="16" t="n"/>
      <c r="H252" s="16" t="n"/>
      <c r="I252" s="16" t="n"/>
      <c r="J252" s="16" t="n"/>
      <c r="K252" s="16" t="n"/>
      <c r="L252" s="16" t="n"/>
      <c r="M252" s="16" t="n"/>
      <c r="N252" s="16" t="n"/>
      <c r="O252" s="16" t="n"/>
      <c r="P252" s="16" t="n"/>
      <c r="Q252" s="16" t="n"/>
      <c r="R252" s="16" t="n"/>
      <c r="S252" s="16" t="n"/>
      <c r="T252" s="16" t="n"/>
      <c r="U252" s="16" t="n"/>
      <c r="V252" s="16" t="n"/>
      <c r="W252" s="16" t="n"/>
      <c r="X252" s="16" t="n"/>
      <c r="Y252" s="16" t="n"/>
      <c r="Z252" s="16" t="n"/>
      <c r="AA252" s="16" t="n"/>
      <c r="AB252" s="16" t="n"/>
      <c r="AC252" s="16" t="n"/>
      <c r="AD252" s="16" t="n"/>
      <c r="AE252" s="16" t="n"/>
      <c r="AF252" s="16" t="n"/>
      <c r="AG252" s="16" t="n"/>
      <c r="AH252" s="16" t="n"/>
      <c r="AI252" s="16" t="n"/>
      <c r="AJ252" s="16" t="n"/>
      <c r="AK252" s="16" t="n"/>
      <c r="AL252" s="16" t="n"/>
      <c r="AM252" s="16" t="n"/>
      <c r="AN252" s="16" t="n"/>
      <c r="AO252" s="16" t="n"/>
      <c r="AP252" s="16" t="n"/>
      <c r="AQ252" s="16" t="n"/>
      <c r="AR252" s="16" t="n"/>
      <c r="AS252" s="16" t="n"/>
      <c r="AT252" s="16" t="n"/>
      <c r="AU252" s="16" t="n"/>
      <c r="AV252" s="16" t="n"/>
      <c r="AW252" s="16" t="n"/>
      <c r="AX252" s="16" t="n"/>
      <c r="AY252" s="16" t="n"/>
      <c r="AZ252" s="16" t="n"/>
      <c r="BA252" s="16" t="n"/>
      <c r="BB252" s="16" t="n"/>
      <c r="BC252" s="16" t="n"/>
      <c r="BD252" s="16" t="n"/>
      <c r="BE252" s="16" t="n"/>
      <c r="BF252" s="16" t="n"/>
      <c r="BG252" s="16" t="n"/>
      <c r="BH252" s="16" t="n"/>
      <c r="BI252" s="16" t="n"/>
      <c r="BJ252" s="16" t="n"/>
      <c r="BK252" s="16" t="n"/>
      <c r="BL252" s="16" t="n"/>
      <c r="BM252" s="16" t="n"/>
    </row>
    <row r="253">
      <c r="B253" s="13">
        <f>IF($A253="","",IFERROR(INDEX(Members!$G$2:$G$251,MATCH($A253,Members!$A$2:$A$251,0))&amp;"",""))</f>
        <v/>
      </c>
      <c r="C253" s="13">
        <f>IF($A253="","",COUNTIF($F253:$BM253,"x"))</f>
        <v/>
      </c>
      <c r="D253" s="13">
        <f>IF($A253="","",COUNTIF($F253:$BM253,"x")+COUNTIF($F253:$BM253,"a"))</f>
        <v/>
      </c>
      <c r="E253" s="15">
        <f>IF($A253="","",IF($D253=0,"",$C253/$D253))</f>
        <v/>
      </c>
      <c r="F253" s="16" t="n"/>
      <c r="G253" s="16" t="n"/>
      <c r="H253" s="16" t="n"/>
      <c r="I253" s="16" t="n"/>
      <c r="J253" s="16" t="n"/>
      <c r="K253" s="16" t="n"/>
      <c r="L253" s="16" t="n"/>
      <c r="M253" s="16" t="n"/>
      <c r="N253" s="16" t="n"/>
      <c r="O253" s="16" t="n"/>
      <c r="P253" s="16" t="n"/>
      <c r="Q253" s="16" t="n"/>
      <c r="R253" s="16" t="n"/>
      <c r="S253" s="16" t="n"/>
      <c r="T253" s="16" t="n"/>
      <c r="U253" s="16" t="n"/>
      <c r="V253" s="16" t="n"/>
      <c r="W253" s="16" t="n"/>
      <c r="X253" s="16" t="n"/>
      <c r="Y253" s="16" t="n"/>
      <c r="Z253" s="16" t="n"/>
      <c r="AA253" s="16" t="n"/>
      <c r="AB253" s="16" t="n"/>
      <c r="AC253" s="16" t="n"/>
      <c r="AD253" s="16" t="n"/>
      <c r="AE253" s="16" t="n"/>
      <c r="AF253" s="16" t="n"/>
      <c r="AG253" s="16" t="n"/>
      <c r="AH253" s="16" t="n"/>
      <c r="AI253" s="16" t="n"/>
      <c r="AJ253" s="16" t="n"/>
      <c r="AK253" s="16" t="n"/>
      <c r="AL253" s="16" t="n"/>
      <c r="AM253" s="16" t="n"/>
      <c r="AN253" s="16" t="n"/>
      <c r="AO253" s="16" t="n"/>
      <c r="AP253" s="16" t="n"/>
      <c r="AQ253" s="16" t="n"/>
      <c r="AR253" s="16" t="n"/>
      <c r="AS253" s="16" t="n"/>
      <c r="AT253" s="16" t="n"/>
      <c r="AU253" s="16" t="n"/>
      <c r="AV253" s="16" t="n"/>
      <c r="AW253" s="16" t="n"/>
      <c r="AX253" s="16" t="n"/>
      <c r="AY253" s="16" t="n"/>
      <c r="AZ253" s="16" t="n"/>
      <c r="BA253" s="16" t="n"/>
      <c r="BB253" s="16" t="n"/>
      <c r="BC253" s="16" t="n"/>
      <c r="BD253" s="16" t="n"/>
      <c r="BE253" s="16" t="n"/>
      <c r="BF253" s="16" t="n"/>
      <c r="BG253" s="16" t="n"/>
      <c r="BH253" s="16" t="n"/>
      <c r="BI253" s="16" t="n"/>
      <c r="BJ253" s="16" t="n"/>
      <c r="BK253" s="16" t="n"/>
      <c r="BL253" s="16" t="n"/>
      <c r="BM253" s="16" t="n"/>
    </row>
  </sheetData>
  <conditionalFormatting sqref="F4:BM253">
    <cfRule type="cellIs" priority="1" operator="equal" dxfId="3">
      <formula>"X"</formula>
    </cfRule>
    <cfRule type="cellIs" priority="2" operator="equal" dxfId="5">
      <formula>"A"</formula>
    </cfRule>
  </conditionalFormatting>
  <conditionalFormatting sqref="E4:E253">
    <cfRule type="expression" priority="3" dxfId="4">
      <formula>AND(ISNUMBER($E4),$E4&lt;0.5)</formula>
    </cfRule>
  </conditionalFormatting>
  <dataValidations count="3">
    <dataValidation sqref="A4:A253" showDropDown="0" showInputMessage="0" showErrorMessage="0" allowBlank="1" errorTitle="Name not on the Members sheet" error="Pick a name from the list, or add the member on the Members sheet first." type="list" errorStyle="warning">
      <formula1>=Members!$A$2:$A$251</formula1>
    </dataValidation>
    <dataValidation sqref="F4:BM253" showDropDown="0" showInputMessage="0" showErrorMessage="0" allowBlank="1" type="list">
      <formula1>"X,A"</formula1>
    </dataValidation>
    <dataValidation sqref="F3:BM3" showDropDown="0" showInputMessage="0" showErrorMessage="0" allowBlank="1" errorTitle="Not a date" error="Type the session date, for example 2026-09-01." type="date" operator="greaterThan">
      <formula1>1</formula1>
    </dataValidation>
  </dataValidations>
  <pageMargins left="0.75" right="0.75" top="1" bottom="1" header="0.5" footer="0.5"/>
  <pageSetup orientation="landscape"/>
</worksheet>
</file>

<file path=xl/worksheets/sheet4.xml><?xml version="1.0" encoding="utf-8"?>
<worksheet xmlns="http://schemas.openxmlformats.org/spreadsheetml/2006/main">
  <sheetPr>
    <tabColor rgb="000C1A3D"/>
    <outlinePr summaryBelow="1" summaryRight="1"/>
    <pageSetUpPr/>
  </sheetPr>
  <dimension ref="A1:F34"/>
  <sheetViews>
    <sheetView workbookViewId="0">
      <selection activeCell="A1" sqref="A1"/>
    </sheetView>
  </sheetViews>
  <sheetFormatPr baseColWidth="8" defaultRowHeight="15"/>
  <cols>
    <col width="34" customWidth="1" min="1" max="1"/>
    <col width="16" customWidth="1" min="2" max="2"/>
    <col width="4" customWidth="1" min="3" max="3"/>
    <col width="26" customWidth="1" min="4" max="4"/>
    <col width="14" customWidth="1" min="5" max="5"/>
    <col width="18" customWidth="1" min="6" max="6"/>
  </cols>
  <sheetData>
    <row r="1">
      <c r="A1" s="17" t="inlineStr">
        <is>
          <t>Club overview</t>
        </is>
      </c>
    </row>
    <row r="2">
      <c r="A2" s="11" t="inlineStr">
        <is>
          <t>Everything here updates on its own. This month figures use the year set on the Payments sheet.</t>
        </is>
      </c>
    </row>
    <row r="4" ht="30" customHeight="1">
      <c r="A4" s="1" t="inlineStr">
        <is>
          <t>Members</t>
        </is>
      </c>
      <c r="B4" s="1" t="n"/>
      <c r="D4" s="1" t="inlineStr">
        <is>
          <t>Who is overdue</t>
        </is>
      </c>
      <c r="E4" s="1" t="inlineStr">
        <is>
          <t>Overdue</t>
        </is>
      </c>
      <c r="F4" s="1" t="inlineStr">
        <is>
          <t>Total outstanding</t>
        </is>
      </c>
    </row>
    <row r="5">
      <c r="A5" s="18" t="inlineStr">
        <is>
          <t>Active members</t>
        </is>
      </c>
      <c r="B5" s="19">
        <f>SUMPRODUCT((Members!$A$2:$A$251&lt;&gt;"")*(Members!$J$2:$J$251&lt;&gt;"No"))</f>
        <v/>
      </c>
      <c r="D5" s="18">
        <f>IFERROR(INDEX(Payments!$A$5:$A$254,MATCH(1,Payments!$W$5:$W$254,0)),"")</f>
        <v/>
      </c>
      <c r="E5" s="20">
        <f>IFERROR(INDEX(Payments!$T$5:$T$254,MATCH(1,Payments!$W$5:$W$254,0)),"")</f>
        <v/>
      </c>
      <c r="F5" s="20">
        <f>IFERROR(INDEX(Payments!$P$5:$P$254,MATCH(1,Payments!$W$5:$W$254,0)),"")</f>
        <v/>
      </c>
    </row>
    <row r="6">
      <c r="A6" s="18" t="inlineStr">
        <is>
          <t>Inactive members</t>
        </is>
      </c>
      <c r="B6" s="19">
        <f>SUMPRODUCT((Members!$A$2:$A$251&lt;&gt;"")*(Members!$J$2:$J$251="No"))</f>
        <v/>
      </c>
      <c r="D6" s="18">
        <f>IFERROR(INDEX(Payments!$A$5:$A$254,MATCH(2,Payments!$W$5:$W$254,0)),"")</f>
        <v/>
      </c>
      <c r="E6" s="20">
        <f>IFERROR(INDEX(Payments!$T$5:$T$254,MATCH(2,Payments!$W$5:$W$254,0)),"")</f>
        <v/>
      </c>
      <c r="F6" s="20">
        <f>IFERROR(INDEX(Payments!$P$5:$P$254,MATCH(2,Payments!$W$5:$W$254,0)),"")</f>
        <v/>
      </c>
    </row>
    <row r="7">
      <c r="D7" s="18">
        <f>IFERROR(INDEX(Payments!$A$5:$A$254,MATCH(3,Payments!$W$5:$W$254,0)),"")</f>
        <v/>
      </c>
      <c r="E7" s="20">
        <f>IFERROR(INDEX(Payments!$T$5:$T$254,MATCH(3,Payments!$W$5:$W$254,0)),"")</f>
        <v/>
      </c>
      <c r="F7" s="20">
        <f>IFERROR(INDEX(Payments!$P$5:$P$254,MATCH(3,Payments!$W$5:$W$254,0)),"")</f>
        <v/>
      </c>
    </row>
    <row r="8" ht="30" customHeight="1">
      <c r="A8" s="1" t="inlineStr">
        <is>
          <t>Payments</t>
        </is>
      </c>
      <c r="B8" s="1" t="n"/>
      <c r="D8" s="18">
        <f>IFERROR(INDEX(Payments!$A$5:$A$254,MATCH(4,Payments!$W$5:$W$254,0)),"")</f>
        <v/>
      </c>
      <c r="E8" s="20">
        <f>IFERROR(INDEX(Payments!$T$5:$T$254,MATCH(4,Payments!$W$5:$W$254,0)),"")</f>
        <v/>
      </c>
      <c r="F8" s="20">
        <f>IFERROR(INDEX(Payments!$P$5:$P$254,MATCH(4,Payments!$W$5:$W$254,0)),"")</f>
        <v/>
      </c>
    </row>
    <row r="9">
      <c r="A9" s="18" t="inlineStr">
        <is>
          <t>Expected this month</t>
        </is>
      </c>
      <c r="B9" s="21">
        <f>SUM(Payments!$U$5:$U$254)</f>
        <v/>
      </c>
      <c r="D9" s="18">
        <f>IFERROR(INDEX(Payments!$A$5:$A$254,MATCH(5,Payments!$W$5:$W$254,0)),"")</f>
        <v/>
      </c>
      <c r="E9" s="20">
        <f>IFERROR(INDEX(Payments!$T$5:$T$254,MATCH(5,Payments!$W$5:$W$254,0)),"")</f>
        <v/>
      </c>
      <c r="F9" s="20">
        <f>IFERROR(INDEX(Payments!$P$5:$P$254,MATCH(5,Payments!$W$5:$W$254,0)),"")</f>
        <v/>
      </c>
    </row>
    <row r="10">
      <c r="A10" s="18" t="inlineStr">
        <is>
          <t>Collected this month</t>
        </is>
      </c>
      <c r="B10" s="21">
        <f>SUM(Payments!$V$5:$V$254)</f>
        <v/>
      </c>
      <c r="D10" s="18">
        <f>IFERROR(INDEX(Payments!$A$5:$A$254,MATCH(6,Payments!$W$5:$W$254,0)),"")</f>
        <v/>
      </c>
      <c r="E10" s="20">
        <f>IFERROR(INDEX(Payments!$T$5:$T$254,MATCH(6,Payments!$W$5:$W$254,0)),"")</f>
        <v/>
      </c>
      <c r="F10" s="20">
        <f>IFERROR(INDEX(Payments!$P$5:$P$254,MATCH(6,Payments!$W$5:$W$254,0)),"")</f>
        <v/>
      </c>
    </row>
    <row r="11">
      <c r="A11" s="18" t="inlineStr">
        <is>
          <t>Collected this year</t>
        </is>
      </c>
      <c r="B11" s="21">
        <f>SUM(Payments!$O$5:$O$254)</f>
        <v/>
      </c>
      <c r="D11" s="18">
        <f>IFERROR(INDEX(Payments!$A$5:$A$254,MATCH(7,Payments!$W$5:$W$254,0)),"")</f>
        <v/>
      </c>
      <c r="E11" s="20">
        <f>IFERROR(INDEX(Payments!$T$5:$T$254,MATCH(7,Payments!$W$5:$W$254,0)),"")</f>
        <v/>
      </c>
      <c r="F11" s="20">
        <f>IFERROR(INDEX(Payments!$P$5:$P$254,MATCH(7,Payments!$W$5:$W$254,0)),"")</f>
        <v/>
      </c>
    </row>
    <row r="12">
      <c r="A12" s="18" t="inlineStr">
        <is>
          <t>Total outstanding</t>
        </is>
      </c>
      <c r="B12" s="21">
        <f>SUM(Payments!$P$5:$P$254)</f>
        <v/>
      </c>
      <c r="D12" s="18">
        <f>IFERROR(INDEX(Payments!$A$5:$A$254,MATCH(8,Payments!$W$5:$W$254,0)),"")</f>
        <v/>
      </c>
      <c r="E12" s="20">
        <f>IFERROR(INDEX(Payments!$T$5:$T$254,MATCH(8,Payments!$W$5:$W$254,0)),"")</f>
        <v/>
      </c>
      <c r="F12" s="20">
        <f>IFERROR(INDEX(Payments!$P$5:$P$254,MATCH(8,Payments!$W$5:$W$254,0)),"")</f>
        <v/>
      </c>
    </row>
    <row r="13">
      <c r="A13" s="18" t="inlineStr">
        <is>
          <t>Members overdue</t>
        </is>
      </c>
      <c r="B13" s="19">
        <f>COUNTIF(Payments!$Q$5:$Q$254,"Overdue")</f>
        <v/>
      </c>
      <c r="D13" s="18">
        <f>IFERROR(INDEX(Payments!$A$5:$A$254,MATCH(9,Payments!$W$5:$W$254,0)),"")</f>
        <v/>
      </c>
      <c r="E13" s="20">
        <f>IFERROR(INDEX(Payments!$T$5:$T$254,MATCH(9,Payments!$W$5:$W$254,0)),"")</f>
        <v/>
      </c>
      <c r="F13" s="20">
        <f>IFERROR(INDEX(Payments!$P$5:$P$254,MATCH(9,Payments!$W$5:$W$254,0)),"")</f>
        <v/>
      </c>
    </row>
    <row r="14">
      <c r="A14" s="18" t="inlineStr">
        <is>
          <t>Members pending</t>
        </is>
      </c>
      <c r="B14" s="19">
        <f>COUNTIF(Payments!$Q$5:$Q$254,"Pending")</f>
        <v/>
      </c>
      <c r="D14" s="18">
        <f>IFERROR(INDEX(Payments!$A$5:$A$254,MATCH(10,Payments!$W$5:$W$254,0)),"")</f>
        <v/>
      </c>
      <c r="E14" s="20">
        <f>IFERROR(INDEX(Payments!$T$5:$T$254,MATCH(10,Payments!$W$5:$W$254,0)),"")</f>
        <v/>
      </c>
      <c r="F14" s="20">
        <f>IFERROR(INDEX(Payments!$P$5:$P$254,MATCH(10,Payments!$W$5:$W$254,0)),"")</f>
        <v/>
      </c>
    </row>
    <row r="15">
      <c r="D15" s="18">
        <f>IFERROR(INDEX(Payments!$A$5:$A$254,MATCH(11,Payments!$W$5:$W$254,0)),"")</f>
        <v/>
      </c>
      <c r="E15" s="20">
        <f>IFERROR(INDEX(Payments!$T$5:$T$254,MATCH(11,Payments!$W$5:$W$254,0)),"")</f>
        <v/>
      </c>
      <c r="F15" s="20">
        <f>IFERROR(INDEX(Payments!$P$5:$P$254,MATCH(11,Payments!$W$5:$W$254,0)),"")</f>
        <v/>
      </c>
    </row>
    <row r="16" ht="30" customHeight="1">
      <c r="A16" s="1" t="inlineStr">
        <is>
          <t>Attendance</t>
        </is>
      </c>
      <c r="B16" s="1" t="n"/>
      <c r="D16" s="18">
        <f>IFERROR(INDEX(Payments!$A$5:$A$254,MATCH(12,Payments!$W$5:$W$254,0)),"")</f>
        <v/>
      </c>
      <c r="E16" s="20">
        <f>IFERROR(INDEX(Payments!$T$5:$T$254,MATCH(12,Payments!$W$5:$W$254,0)),"")</f>
        <v/>
      </c>
      <c r="F16" s="20">
        <f>IFERROR(INDEX(Payments!$P$5:$P$254,MATCH(12,Payments!$W$5:$W$254,0)),"")</f>
        <v/>
      </c>
    </row>
    <row r="17">
      <c r="A17" s="18" t="inlineStr">
        <is>
          <t>Average attendance</t>
        </is>
      </c>
      <c r="B17" s="22">
        <f>IFERROR(AVERAGE(Attendance!$E$4:$E$253),"")</f>
        <v/>
      </c>
      <c r="D17" s="18">
        <f>IFERROR(INDEX(Payments!$A$5:$A$254,MATCH(13,Payments!$W$5:$W$254,0)),"")</f>
        <v/>
      </c>
      <c r="E17" s="20">
        <f>IFERROR(INDEX(Payments!$T$5:$T$254,MATCH(13,Payments!$W$5:$W$254,0)),"")</f>
        <v/>
      </c>
      <c r="F17" s="20">
        <f>IFERROR(INDEX(Payments!$P$5:$P$254,MATCH(13,Payments!$W$5:$W$254,0)),"")</f>
        <v/>
      </c>
    </row>
    <row r="18">
      <c r="D18" s="18">
        <f>IFERROR(INDEX(Payments!$A$5:$A$254,MATCH(14,Payments!$W$5:$W$254,0)),"")</f>
        <v/>
      </c>
      <c r="E18" s="20">
        <f>IFERROR(INDEX(Payments!$T$5:$T$254,MATCH(14,Payments!$W$5:$W$254,0)),"")</f>
        <v/>
      </c>
      <c r="F18" s="20">
        <f>IFERROR(INDEX(Payments!$P$5:$P$254,MATCH(14,Payments!$W$5:$W$254,0)),"")</f>
        <v/>
      </c>
    </row>
    <row r="19" ht="30" customHeight="1">
      <c r="A19" s="1" t="inlineStr">
        <is>
          <t>Checks</t>
        </is>
      </c>
      <c r="B19" s="1" t="n"/>
      <c r="D19" s="18">
        <f>IFERROR(INDEX(Payments!$A$5:$A$254,MATCH(15,Payments!$W$5:$W$254,0)),"")</f>
        <v/>
      </c>
      <c r="E19" s="20">
        <f>IFERROR(INDEX(Payments!$T$5:$T$254,MATCH(15,Payments!$W$5:$W$254,0)),"")</f>
        <v/>
      </c>
      <c r="F19" s="20">
        <f>IFERROR(INDEX(Payments!$P$5:$P$254,MATCH(15,Payments!$W$5:$W$254,0)),"")</f>
        <v/>
      </c>
    </row>
    <row r="20">
      <c r="A20" s="18" t="inlineStr">
        <is>
          <t>Active members missing from Payments</t>
        </is>
      </c>
      <c r="B20" s="19">
        <f>SUMPRODUCT((Members!$A$2:$A$251&lt;&gt;"")*(Members!$J$2:$J$251&lt;&gt;"No")*(COUNTIF(Payments!$A$5:$A$254,Members!$A$2:$A$251)=0))</f>
        <v/>
      </c>
      <c r="D20" s="18">
        <f>IFERROR(INDEX(Payments!$A$5:$A$254,MATCH(16,Payments!$W$5:$W$254,0)),"")</f>
        <v/>
      </c>
      <c r="E20" s="20">
        <f>IFERROR(INDEX(Payments!$T$5:$T$254,MATCH(16,Payments!$W$5:$W$254,0)),"")</f>
        <v/>
      </c>
      <c r="F20" s="20">
        <f>IFERROR(INDEX(Payments!$P$5:$P$254,MATCH(16,Payments!$W$5:$W$254,0)),"")</f>
        <v/>
      </c>
    </row>
    <row r="21">
      <c r="A21" s="18" t="inlineStr">
        <is>
          <t>Active members missing from Attendance</t>
        </is>
      </c>
      <c r="B21" s="19">
        <f>SUMPRODUCT((Members!$A$2:$A$251&lt;&gt;"")*(Members!$J$2:$J$251&lt;&gt;"No")*(COUNTIF(Attendance!$A$4:$A$253,Members!$A$2:$A$251)=0))</f>
        <v/>
      </c>
      <c r="D21" s="18">
        <f>IFERROR(INDEX(Payments!$A$5:$A$254,MATCH(17,Payments!$W$5:$W$254,0)),"")</f>
        <v/>
      </c>
      <c r="E21" s="20">
        <f>IFERROR(INDEX(Payments!$T$5:$T$254,MATCH(17,Payments!$W$5:$W$254,0)),"")</f>
        <v/>
      </c>
      <c r="F21" s="20">
        <f>IFERROR(INDEX(Payments!$P$5:$P$254,MATCH(17,Payments!$W$5:$W$254,0)),"")</f>
        <v/>
      </c>
    </row>
    <row r="22">
      <c r="D22" s="18">
        <f>IFERROR(INDEX(Payments!$A$5:$A$254,MATCH(18,Payments!$W$5:$W$254,0)),"")</f>
        <v/>
      </c>
      <c r="E22" s="20">
        <f>IFERROR(INDEX(Payments!$T$5:$T$254,MATCH(18,Payments!$W$5:$W$254,0)),"")</f>
        <v/>
      </c>
      <c r="F22" s="20">
        <f>IFERROR(INDEX(Payments!$P$5:$P$254,MATCH(18,Payments!$W$5:$W$254,0)),"")</f>
        <v/>
      </c>
    </row>
    <row r="23">
      <c r="D23" s="18">
        <f>IFERROR(INDEX(Payments!$A$5:$A$254,MATCH(19,Payments!$W$5:$W$254,0)),"")</f>
        <v/>
      </c>
      <c r="E23" s="20">
        <f>IFERROR(INDEX(Payments!$T$5:$T$254,MATCH(19,Payments!$W$5:$W$254,0)),"")</f>
        <v/>
      </c>
      <c r="F23" s="20">
        <f>IFERROR(INDEX(Payments!$P$5:$P$254,MATCH(19,Payments!$W$5:$W$254,0)),"")</f>
        <v/>
      </c>
    </row>
    <row r="24">
      <c r="D24" s="18">
        <f>IFERROR(INDEX(Payments!$A$5:$A$254,MATCH(20,Payments!$W$5:$W$254,0)),"")</f>
        <v/>
      </c>
      <c r="E24" s="20">
        <f>IFERROR(INDEX(Payments!$T$5:$T$254,MATCH(20,Payments!$W$5:$W$254,0)),"")</f>
        <v/>
      </c>
      <c r="F24" s="20">
        <f>IFERROR(INDEX(Payments!$P$5:$P$254,MATCH(20,Payments!$W$5:$W$254,0)),"")</f>
        <v/>
      </c>
    </row>
    <row r="25">
      <c r="D25" s="18">
        <f>IFERROR(INDEX(Payments!$A$5:$A$254,MATCH(21,Payments!$W$5:$W$254,0)),"")</f>
        <v/>
      </c>
      <c r="E25" s="20">
        <f>IFERROR(INDEX(Payments!$T$5:$T$254,MATCH(21,Payments!$W$5:$W$254,0)),"")</f>
        <v/>
      </c>
      <c r="F25" s="20">
        <f>IFERROR(INDEX(Payments!$P$5:$P$254,MATCH(21,Payments!$W$5:$W$254,0)),"")</f>
        <v/>
      </c>
    </row>
    <row r="26">
      <c r="D26" s="18">
        <f>IFERROR(INDEX(Payments!$A$5:$A$254,MATCH(22,Payments!$W$5:$W$254,0)),"")</f>
        <v/>
      </c>
      <c r="E26" s="20">
        <f>IFERROR(INDEX(Payments!$T$5:$T$254,MATCH(22,Payments!$W$5:$W$254,0)),"")</f>
        <v/>
      </c>
      <c r="F26" s="20">
        <f>IFERROR(INDEX(Payments!$P$5:$P$254,MATCH(22,Payments!$W$5:$W$254,0)),"")</f>
        <v/>
      </c>
    </row>
    <row r="27">
      <c r="D27" s="18">
        <f>IFERROR(INDEX(Payments!$A$5:$A$254,MATCH(23,Payments!$W$5:$W$254,0)),"")</f>
        <v/>
      </c>
      <c r="E27" s="20">
        <f>IFERROR(INDEX(Payments!$T$5:$T$254,MATCH(23,Payments!$W$5:$W$254,0)),"")</f>
        <v/>
      </c>
      <c r="F27" s="20">
        <f>IFERROR(INDEX(Payments!$P$5:$P$254,MATCH(23,Payments!$W$5:$W$254,0)),"")</f>
        <v/>
      </c>
    </row>
    <row r="28">
      <c r="D28" s="18">
        <f>IFERROR(INDEX(Payments!$A$5:$A$254,MATCH(24,Payments!$W$5:$W$254,0)),"")</f>
        <v/>
      </c>
      <c r="E28" s="20">
        <f>IFERROR(INDEX(Payments!$T$5:$T$254,MATCH(24,Payments!$W$5:$W$254,0)),"")</f>
        <v/>
      </c>
      <c r="F28" s="20">
        <f>IFERROR(INDEX(Payments!$P$5:$P$254,MATCH(24,Payments!$W$5:$W$254,0)),"")</f>
        <v/>
      </c>
    </row>
    <row r="29">
      <c r="D29" s="18">
        <f>IFERROR(INDEX(Payments!$A$5:$A$254,MATCH(25,Payments!$W$5:$W$254,0)),"")</f>
        <v/>
      </c>
      <c r="E29" s="20">
        <f>IFERROR(INDEX(Payments!$T$5:$T$254,MATCH(25,Payments!$W$5:$W$254,0)),"")</f>
        <v/>
      </c>
      <c r="F29" s="20">
        <f>IFERROR(INDEX(Payments!$P$5:$P$254,MATCH(25,Payments!$W$5:$W$254,0)),"")</f>
        <v/>
      </c>
    </row>
    <row r="30">
      <c r="D30" s="18">
        <f>IFERROR(INDEX(Payments!$A$5:$A$254,MATCH(26,Payments!$W$5:$W$254,0)),"")</f>
        <v/>
      </c>
      <c r="E30" s="20">
        <f>IFERROR(INDEX(Payments!$T$5:$T$254,MATCH(26,Payments!$W$5:$W$254,0)),"")</f>
        <v/>
      </c>
      <c r="F30" s="20">
        <f>IFERROR(INDEX(Payments!$P$5:$P$254,MATCH(26,Payments!$W$5:$W$254,0)),"")</f>
        <v/>
      </c>
    </row>
    <row r="31">
      <c r="D31" s="18">
        <f>IFERROR(INDEX(Payments!$A$5:$A$254,MATCH(27,Payments!$W$5:$W$254,0)),"")</f>
        <v/>
      </c>
      <c r="E31" s="20">
        <f>IFERROR(INDEX(Payments!$T$5:$T$254,MATCH(27,Payments!$W$5:$W$254,0)),"")</f>
        <v/>
      </c>
      <c r="F31" s="20">
        <f>IFERROR(INDEX(Payments!$P$5:$P$254,MATCH(27,Payments!$W$5:$W$254,0)),"")</f>
        <v/>
      </c>
    </row>
    <row r="32">
      <c r="D32" s="18">
        <f>IFERROR(INDEX(Payments!$A$5:$A$254,MATCH(28,Payments!$W$5:$W$254,0)),"")</f>
        <v/>
      </c>
      <c r="E32" s="20">
        <f>IFERROR(INDEX(Payments!$T$5:$T$254,MATCH(28,Payments!$W$5:$W$254,0)),"")</f>
        <v/>
      </c>
      <c r="F32" s="20">
        <f>IFERROR(INDEX(Payments!$P$5:$P$254,MATCH(28,Payments!$W$5:$W$254,0)),"")</f>
        <v/>
      </c>
    </row>
    <row r="33">
      <c r="D33" s="18">
        <f>IFERROR(INDEX(Payments!$A$5:$A$254,MATCH(29,Payments!$W$5:$W$254,0)),"")</f>
        <v/>
      </c>
      <c r="E33" s="20">
        <f>IFERROR(INDEX(Payments!$T$5:$T$254,MATCH(29,Payments!$W$5:$W$254,0)),"")</f>
        <v/>
      </c>
      <c r="F33" s="20">
        <f>IFERROR(INDEX(Payments!$P$5:$P$254,MATCH(29,Payments!$W$5:$W$254,0)),"")</f>
        <v/>
      </c>
    </row>
    <row r="34">
      <c r="D34" s="18">
        <f>IFERROR(INDEX(Payments!$A$5:$A$254,MATCH(30,Payments!$W$5:$W$254,0)),"")</f>
        <v/>
      </c>
      <c r="E34" s="20">
        <f>IFERROR(INDEX(Payments!$T$5:$T$254,MATCH(30,Payments!$W$5:$W$254,0)),"")</f>
        <v/>
      </c>
      <c r="F34" s="20">
        <f>IFERROR(INDEX(Payments!$P$5:$P$254,MATCH(30,Payments!$W$5:$W$254,0)),"")</f>
        <v/>
      </c>
    </row>
  </sheetData>
  <pageMargins left="0.75" right="0.75" top="1" bottom="1" header="0.5" footer="0.5"/>
</worksheet>
</file>

<file path=xl/worksheets/sheet5.xml><?xml version="1.0" encoding="utf-8"?>
<worksheet xmlns="http://schemas.openxmlformats.org/spreadsheetml/2006/main">
  <sheetPr>
    <tabColor rgb="006B7280"/>
    <outlinePr summaryBelow="1" summaryRight="1"/>
    <pageSetUpPr/>
  </sheetPr>
  <dimension ref="A1:A32"/>
  <sheetViews>
    <sheetView showGridLines="0" workbookViewId="0">
      <selection activeCell="A1" sqref="A1"/>
    </sheetView>
  </sheetViews>
  <sheetFormatPr baseColWidth="8" defaultRowHeight="15"/>
  <cols>
    <col width="110" customWidth="1" min="1" max="1"/>
  </cols>
  <sheetData>
    <row r="1">
      <c r="A1" s="23" t="inlineStr">
        <is>
          <t>Club membership tracker</t>
        </is>
      </c>
    </row>
    <row r="2">
      <c r="A2" s="24" t="inlineStr">
        <is>
          <t>A free template from ClubMon. Use it, change it and share it with other clubs.</t>
        </is>
      </c>
    </row>
    <row r="3">
      <c r="A3" s="25" t="n"/>
    </row>
    <row r="4">
      <c r="A4" s="26" t="inlineStr">
        <is>
          <t>Before you start</t>
        </is>
      </c>
    </row>
    <row r="5">
      <c r="A5" s="25" t="inlineStr">
        <is>
          <t>The grey rows on Members, Payments and Attendance are examples. Clear them and type your own.</t>
        </is>
      </c>
    </row>
    <row r="6">
      <c r="A6" s="25" t="n"/>
    </row>
    <row r="7">
      <c r="A7" s="26" t="inlineStr">
        <is>
          <t>1. Members</t>
        </is>
      </c>
    </row>
    <row r="8">
      <c r="A8" s="25" t="inlineStr">
        <is>
          <t>One row per member. For children, the contact person is the parent or guardian.</t>
        </is>
      </c>
    </row>
    <row r="9">
      <c r="A9" s="25" t="inlineStr">
        <is>
          <t>Type the date of birth as YYYY-MM-DD, for example 2014-03-21.</t>
        </is>
      </c>
    </row>
    <row r="10">
      <c r="A10" s="25" t="inlineStr">
        <is>
          <t>Fill in Joined and Monthly fee. A member who joined mid year is only charged from the month they joined.</t>
        </is>
      </c>
    </row>
    <row r="11">
      <c r="A11" s="25" t="inlineStr">
        <is>
          <t>When someone leaves, set Active to No. Do not delete the row, so their payment history stays.</t>
        </is>
      </c>
    </row>
    <row r="12">
      <c r="A12" s="25" t="n"/>
    </row>
    <row r="13">
      <c r="A13" s="26" t="inlineStr">
        <is>
          <t>2. Payments</t>
        </is>
      </c>
    </row>
    <row r="14">
      <c r="A14" s="25" t="inlineStr">
        <is>
          <t>Set the year in cell B1. Pick each member in column A, then type what they paid under each month.</t>
        </is>
      </c>
    </row>
    <row r="15">
      <c r="A15" s="25" t="inlineStr">
        <is>
          <t>Green means paid. Amber means pending for the current month. Red means overdue.</t>
        </is>
      </c>
    </row>
    <row r="16">
      <c r="A16" s="25" t="inlineStr">
        <is>
          <t>Outstanding adds up every month that has started and is not fully paid.</t>
        </is>
      </c>
    </row>
    <row r="17">
      <c r="A17" s="25" t="n"/>
    </row>
    <row r="18">
      <c r="A18" s="26" t="inlineStr">
        <is>
          <t>3. Attendance</t>
        </is>
      </c>
    </row>
    <row r="19">
      <c r="A19" s="25" t="inlineStr">
        <is>
          <t>Type each session date in row 3. Mark X for present and A for absent.</t>
        </is>
      </c>
    </row>
    <row r="20">
      <c r="A20" s="25" t="inlineStr">
        <is>
          <t>Leave the cell empty when the session was not for that member's group.</t>
        </is>
      </c>
    </row>
    <row r="21">
      <c r="A21" s="25" t="n"/>
    </row>
    <row r="22">
      <c r="A22" s="26" t="inlineStr">
        <is>
          <t>4. Overview</t>
        </is>
      </c>
    </row>
    <row r="23">
      <c r="A23" s="25" t="inlineStr">
        <is>
          <t>Nothing to type here. It shows active members, what was collected, what is outstanding and who is overdue.</t>
        </is>
      </c>
    </row>
    <row r="24">
      <c r="A24" s="25" t="n"/>
    </row>
    <row r="25">
      <c r="A25" s="26" t="inlineStr">
        <is>
          <t>Good to know</t>
        </is>
      </c>
    </row>
    <row r="26">
      <c r="A26" s="25" t="inlineStr">
        <is>
          <t>The sheets are set up for 250 members and 60 sessions. For a new season or a new year, save a copy of the file and clear the amounts and marks.</t>
        </is>
      </c>
    </row>
    <row r="27">
      <c r="A27" s="25" t="inlineStr">
        <is>
          <t>You can sort and filter the Members sheet freely. Payments and Attendance find each member by name, so keep the spelling the same on every sheet.</t>
        </is>
      </c>
    </row>
    <row r="28">
      <c r="A28" s="25" t="inlineStr">
        <is>
          <t>The file works in Excel, Google Sheets and LibreOffice. It has no macros.</t>
        </is>
      </c>
    </row>
    <row r="29">
      <c r="A29" s="25" t="n"/>
    </row>
    <row r="30">
      <c r="A30" s="26" t="inlineStr">
        <is>
          <t>Moving to ClubMon later</t>
        </is>
      </c>
    </row>
    <row r="31">
      <c r="A31" s="25" t="inlineStr">
        <is>
          <t>The Members sheet uses the same columns as the member import in ClubMon. Save this file with the Members sheet open, then upload it in ClubMon under Members and match the columns.</t>
        </is>
      </c>
    </row>
    <row r="32">
      <c r="A32" s="27" t="inlineStr">
        <is>
          <t>clubmon.com</t>
        </is>
      </c>
    </row>
  </sheetData>
  <hyperlinks>
    <hyperlink xmlns:r="http://schemas.openxmlformats.org/officeDocument/2006/relationships" ref="A3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ClubMon</dc:creator>
  <dc:title>Club membership tracker</dc:title>
  <dcterms:created xsi:type="dcterms:W3CDTF">2026-10-02T07:12:27Z</dcterms:created>
  <dcterms:modified xsi:type="dcterms:W3CDTF">2026-10-02T07:12:27Z</dcterms:modified>
</cp:coreProperties>
</file>